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0. BIH" sheetId="1" r:id="rId1"/>
    <sheet name="I-XII 20. FBIH" sheetId="2" r:id="rId2"/>
    <sheet name="I-XII 20. RS" sheetId="3" r:id="rId3"/>
    <sheet name="I-XII 20. BD BIH" sheetId="4" r:id="rId4"/>
  </sheets>
  <definedNames/>
  <calcPr fullCalcOnLoad="1"/>
</workbook>
</file>

<file path=xl/sharedStrings.xml><?xml version="1.0" encoding="utf-8"?>
<sst xmlns="http://schemas.openxmlformats.org/spreadsheetml/2006/main" count="6263" uniqueCount="178">
  <si>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</si>
  <si>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</si>
  <si>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</si>
  <si>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</si>
  <si>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</si>
  <si>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</si>
  <si>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</si>
  <si>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</si>
  <si>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</si>
  <si>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</si>
  <si>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</si>
  <si>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</si>
  <si>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</si>
  <si>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</si>
  <si>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</si>
  <si>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</si>
  <si>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</si>
  <si>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</si>
  <si>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</si>
  <si>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</si>
  <si>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</si>
  <si>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</si>
  <si>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</si>
  <si>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</si>
  <si>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</si>
  <si>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</si>
  <si>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</si>
  <si>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</si>
  <si>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</si>
  <si>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</si>
  <si>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</si>
  <si>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</si>
  <si>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</si>
  <si>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</si>
  <si>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stopa nezaposlenosti za juni 2008. godine</t>
  </si>
  <si>
    <t>stopa nezaposlenosti za juni 2009. godine</t>
  </si>
  <si>
    <t>BOSNA I HERCEGOVINA</t>
  </si>
  <si>
    <t>FEDERACIJA BOSNE I HERCEGOVINE</t>
  </si>
  <si>
    <t>REPUBLIKA SRPSKA</t>
  </si>
  <si>
    <t>BRČKO DISTRIKT BOSNE I HERCEGOVINE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</si>
  <si>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</si>
  <si>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</si>
  <si>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</si>
  <si>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</si>
  <si>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</si>
  <si>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</si>
  <si>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</si>
  <si>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</si>
  <si>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</si>
  <si>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</si>
  <si>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</si>
  <si>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</si>
  <si>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</si>
  <si>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povećanje za 5.114</t>
  </si>
  <si>
    <t>smanjenje za 15.197</t>
  </si>
  <si>
    <t>smanjenje za 7.250</t>
  </si>
  <si>
    <t>povećanje za 3.429</t>
  </si>
  <si>
    <t>smanjenje za 7.554</t>
  </si>
  <si>
    <t>smanjenje za 6.338</t>
  </si>
  <si>
    <t>povećanje za 4.784</t>
  </si>
  <si>
    <t>povećanje za 1.962</t>
  </si>
  <si>
    <t>povećanje za 8</t>
  </si>
  <si>
    <t>PREGLED STANJA TRŽIŠTA RADA ZA JANUAR - DECEMBAR 2008. GODINE U FEDERACIJI BIH</t>
  </si>
  <si>
    <t>PREGLED STANJA TRŽIŠTA RADA ZA JANUAR - DECEMBAR 2009. GODINE U FEDERACIJI BIH</t>
  </si>
  <si>
    <t>PREGLED STANJA TRŽIŠTA RADA ZA JANUAR - DECEMBAR 2008. GODINE U BRČKO DISTRIKTU BIH</t>
  </si>
  <si>
    <t>PREGLED STANJA TRŽIŠTA RADA ZA JANUAR - DECEMBAR 2009. GODINE U BRČKO DISTRIKTU BIH</t>
  </si>
  <si>
    <t>PREGLED STANJA TRŽIŠTA RADA ZA JANUAR - DECEMBAR 2008. GODINE U REPUBLICI SRPSKOJ</t>
  </si>
  <si>
    <t>PREGLED STANJA TRŽIŠTA RADA ZA JANUAR - DECEMBAR 2009. GODINE U REPUBLICI SRPSKOJ</t>
  </si>
  <si>
    <t>2010.</t>
  </si>
  <si>
    <t>BD BIH*</t>
  </si>
  <si>
    <t>jan.-oktobar</t>
  </si>
  <si>
    <t>PREGLED STANJA TRŽIŠTA RADA ZA JANUAR - DECEMBAR 2010. GODINE U BIH</t>
  </si>
  <si>
    <t>PREGLED STANJA TRŽIŠTA RADA ZA JANUAR - DECEMBAR 2010. GODINE U FEDERACIJI BIH</t>
  </si>
  <si>
    <t>PREGLED STANJA TRŽIŠTA RADA ZA JANUAR - DECEMBAR 2010. GODINE U REPUBLICI SRPSKOJ</t>
  </si>
  <si>
    <t>PREGLED STANJA TRŽIŠTA RADA ZA JANUAR - DECEMBAR 2010. GODINE U BRČKO DISTRIKTU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</si>
  <si>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</si>
  <si>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</si>
  <si>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</si>
  <si>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</si>
  <si>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</si>
  <si>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Napomena: *Podatak za Brčko Distrikt BiH za oktobar, novembar i decembar 2010. godine odnosi se na izvještajni period</t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</si>
  <si>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</si>
  <si>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</si>
  <si>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</si>
  <si>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</si>
  <si>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REPUBLICI SRPSKOJ</t>
  </si>
  <si>
    <t>PREGLED STANJA TRŽIŠTA RADA ZA JANUAR - DECEMBAR 2011. GODINE U BRČKO DISTRIKTU BIH</t>
  </si>
  <si>
    <t>PREGLED STANJA TRŽIŠTA RADA ZA JANUAR - DECEMBAR 2011. GODINE U FEDERACIJI BIH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</si>
  <si>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</si>
  <si>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</si>
  <si>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</si>
  <si>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</si>
  <si>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</si>
  <si>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</si>
  <si>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</si>
  <si>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</si>
  <si>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</si>
  <si>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PREGLED STANJA TRŽIŠTA RADA ZA JANUAR - DECEMBAR 2012. GODINE U FEDERACIJI BIH</t>
  </si>
  <si>
    <t>PREGLED STANJA TRŽIŠTA RADA ZA JANUAR - DECEMBAR 2012. GODINE U REPUBLICI SRPSKOJ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</si>
  <si>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</si>
  <si>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</si>
  <si>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</si>
  <si>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</si>
  <si>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</si>
  <si>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</si>
  <si>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</si>
  <si>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</si>
  <si>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BRČKO DISTRIKTU BIH</t>
  </si>
  <si>
    <t>PREGLED STANJA TRŽIŠTA RADA ZA JANUAR - DECEMBAR 2013. GODINE U REPUBLICI SRPSKOJ</t>
  </si>
  <si>
    <t>PREGLED STANJA TRŽIŠTA RADA ZA JANUAR - DECEMBAR 2013. GODINE U FEDERACIJI BIH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</si>
  <si>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</si>
  <si>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</si>
  <si>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</si>
  <si>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</si>
  <si>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</si>
  <si>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</si>
  <si>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</si>
  <si>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PREGLED STANJA TRŽIŠTA RADA ZA JANUAR - DECEMBAR 2014. GODINE U FEDERACIJI BIH</t>
  </si>
  <si>
    <t>PREGLED STANJA TRŽIŠTA RADA ZA JANUAR - DECEMBAR 2014. GODINE U REPUBLICI SRPSKOJ</t>
  </si>
  <si>
    <t>PREGLED STANJA TRŽIŠTA RADA ZA JANUAR - DECEMBAR 2014. GODINE U BRČKO DISTRIKTU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</si>
  <si>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</si>
  <si>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</si>
  <si>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</si>
  <si>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</si>
  <si>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</si>
  <si>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PREGLED STANJA TRŽIŠTA RADA ZA JANUAR - DECEMBAR 2015. GODINE U FEDERACIJI BIH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</si>
  <si>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</si>
  <si>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</si>
  <si>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</si>
  <si>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</si>
  <si>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</si>
  <si>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</si>
  <si>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PREGLED STANJA TRŽIŠTA RADA ZA JANUAR - DECEMBAR 2016. GODINE U FEDERACIJI BIH</t>
  </si>
  <si>
    <t>PREGLED STANJA TRŽIŠTA RADA ZA JANUAR - DECEMBAR 2016. GODINE U REPUBLICI SRPSKOJ</t>
  </si>
  <si>
    <t>PREGLE+A195:AD219D STANJA TRŽIŠTA RADA ZA JANUAR - DECEMBAR 2015. GODINE U BRČKO DISTRIKTU BIH</t>
  </si>
  <si>
    <t>PREGLED STANJA TRŽIŠTA RADA ZA JANUAR - DECEMBAR 2016. GODINE U BRČKO DISTRIKTU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</si>
  <si>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</si>
  <si>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</si>
  <si>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</si>
  <si>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</si>
  <si>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</si>
  <si>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</si>
  <si>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PREGLED STANJA TRŽIŠTA RADA ZA JANUAR - DECEMBAR 2017. GODINE U FEDERACIJI BIH</t>
  </si>
  <si>
    <t>PREGLED STANJA TRŽIŠTA RADA ZA JANUAR - DECEMBAR 2017. GODINE U REPUBLICI SRPSKOJ</t>
  </si>
  <si>
    <t>PREGLED STANJA TRŽIŠTA RADA ZA JANUAR - DECEMBAR 2017. GODINE U BRČKO DISTRIKTU BIH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</si>
  <si>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</si>
  <si>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</si>
  <si>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</si>
  <si>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</si>
  <si>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</si>
  <si>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</si>
  <si>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</si>
  <si>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</si>
  <si>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PREGLED STANJA TRŽIŠTA RADA ZA JANUAR - DECEMBAR 2018. GODINE U BRČKO DISTRIKTU BIH</t>
  </si>
  <si>
    <t>PREGLED STANJA TRŽIŠTA RADA ZA JANUAR - DECEMBAR 2018. GODINE U REPUBLICI SRPSKOJ</t>
  </si>
  <si>
    <t>PREGLED STANJA TRŽIŠTA RADA ZA JANUAR - DECEMBAR 2018. GODINE U FEDERACIJI BIH</t>
  </si>
  <si>
    <t>povećanje za 3.966</t>
  </si>
  <si>
    <t>povećanje za 1.982</t>
  </si>
  <si>
    <t>smanjenje za 1.216</t>
  </si>
  <si>
    <t>povećanje za 5.699</t>
  </si>
  <si>
    <t>PREGLED STANJA TRŽIŠTA RADA ZA JANUAR - DECEMBAR 2019. GODINE U BRČKO DISTRIKTU BIH</t>
  </si>
  <si>
    <t>2019.</t>
  </si>
  <si>
    <t>PREGLED STANJA TRŽIŠTA RADA ZA JANUAR - DECEMBAR 2019. GODINE U REPUBLICI SRPSKOJ</t>
  </si>
  <si>
    <t>PREGLED STANJA TRŽIŠTA RADA ZA JANUAR - DECEMBAR 2019. GODINE U FEDERACIJI BIH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</si>
  <si>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</si>
  <si>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</si>
  <si>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</si>
  <si>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</si>
  <si>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</si>
  <si>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2020.</t>
  </si>
  <si>
    <t>povećanje za 14.851</t>
  </si>
  <si>
    <t>smanjenje za 18.457</t>
  </si>
  <si>
    <t>smanjenje za 11.743</t>
  </si>
  <si>
    <t>povećanje za 12.860</t>
  </si>
  <si>
    <t>PREGLED STANJA TRŽIŠTA RADA ZA JANUAR - APRIL 2020. GODINE U BRČKO DISTRIKTU BIH</t>
  </si>
  <si>
    <t>PREGLED STANJA TRŽIŠTA RADA ZA JANUAR - APRIL 2020. GODINE U REPUBLICI SRPSKOJ</t>
  </si>
  <si>
    <t>PREGLED STANJA TRŽIŠTA RADA ZA JANUAR - APRIL 2020. GODINE U FEDERACIJI BIH</t>
  </si>
  <si>
    <t>PREGLED STANJA TRŽIŠTA RADA ZA JANUAR - APRIL 2020. GODINE 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</si>
</sst>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6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10" fontId="12" fillId="36" borderId="30" xfId="0" applyNumberFormat="1" applyFont="1" applyFill="1" applyBorder="1" applyAlignment="1">
      <alignment horizontal="center" vertical="center" wrapText="1"/>
    </xf>
    <xf numFmtId="10" fontId="11" fillId="36" borderId="3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34" borderId="16" xfId="0" applyNumberFormat="1" applyFont="1" applyFill="1" applyBorder="1" applyAlignment="1">
      <alignment horizontal="center" vertical="center"/>
    </xf>
    <xf numFmtId="3" fontId="21" fillId="34" borderId="16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11" fillId="34" borderId="16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7" borderId="20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4" fillId="34" borderId="2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35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9" fillId="0" borderId="33" xfId="0" applyFont="1" applyBorder="1" applyAlignment="1">
      <alignment/>
    </xf>
    <xf numFmtId="10" fontId="11" fillId="34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6" borderId="39" xfId="0" applyNumberFormat="1" applyFont="1" applyFill="1" applyBorder="1" applyAlignment="1">
      <alignment horizontal="center" vertical="center"/>
    </xf>
    <xf numFmtId="3" fontId="6" fillId="36" borderId="3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/>
    </xf>
    <xf numFmtId="10" fontId="13" fillId="0" borderId="41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3" fillId="35" borderId="44" xfId="0" applyNumberFormat="1" applyFont="1" applyFill="1" applyBorder="1" applyAlignment="1">
      <alignment horizontal="center" vertical="center"/>
    </xf>
    <xf numFmtId="3" fontId="6" fillId="35" borderId="45" xfId="0" applyNumberFormat="1" applyFont="1" applyFill="1" applyBorder="1" applyAlignment="1">
      <alignment horizontal="center" vertical="center"/>
    </xf>
    <xf numFmtId="3" fontId="6" fillId="36" borderId="4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10" fontId="13" fillId="0" borderId="26" xfId="0" applyNumberFormat="1" applyFont="1" applyFill="1" applyBorder="1" applyAlignment="1">
      <alignment horizontal="center" vertical="center"/>
    </xf>
    <xf numFmtId="10" fontId="13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10" fontId="13" fillId="0" borderId="47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3" fillId="37" borderId="0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4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60" fillId="35" borderId="23" xfId="0" applyNumberFormat="1" applyFont="1" applyFill="1" applyBorder="1" applyAlignment="1">
      <alignment horizontal="center" vertical="center"/>
    </xf>
    <xf numFmtId="3" fontId="60" fillId="36" borderId="23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61" fillId="0" borderId="15" xfId="0" applyNumberFormat="1" applyFont="1" applyBorder="1" applyAlignment="1">
      <alignment horizontal="center" vertical="center"/>
    </xf>
    <xf numFmtId="10" fontId="62" fillId="0" borderId="0" xfId="0" applyNumberFormat="1" applyFont="1" applyAlignment="1">
      <alignment/>
    </xf>
    <xf numFmtId="3" fontId="63" fillId="0" borderId="15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3" fontId="63" fillId="34" borderId="16" xfId="0" applyNumberFormat="1" applyFont="1" applyFill="1" applyBorder="1" applyAlignment="1">
      <alignment horizontal="center" vertical="center" wrapText="1"/>
    </xf>
    <xf numFmtId="10" fontId="60" fillId="34" borderId="16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66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0" fillId="0" borderId="0" xfId="59" applyNumberFormat="1" applyFont="1" applyAlignment="1">
      <alignment/>
    </xf>
    <xf numFmtId="3" fontId="67" fillId="0" borderId="15" xfId="0" applyNumberFormat="1" applyFont="1" applyFill="1" applyBorder="1" applyAlignment="1">
      <alignment horizontal="center" vertical="center"/>
    </xf>
    <xf numFmtId="3" fontId="67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43" fontId="0" fillId="0" borderId="0" xfId="42" applyFont="1" applyAlignment="1">
      <alignment/>
    </xf>
    <xf numFmtId="0" fontId="5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11" fillId="34" borderId="34" xfId="0" applyNumberFormat="1" applyFont="1" applyFill="1" applyBorder="1" applyAlignment="1">
      <alignment horizontal="center" vertical="center"/>
    </xf>
    <xf numFmtId="3" fontId="60" fillId="34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5" fillId="0" borderId="15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 wrapText="1"/>
    </xf>
    <xf numFmtId="10" fontId="63" fillId="36" borderId="30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85" fontId="0" fillId="0" borderId="0" xfId="59" applyNumberFormat="1" applyFont="1" applyAlignment="1">
      <alignment/>
    </xf>
    <xf numFmtId="0" fontId="11" fillId="0" borderId="15" xfId="0" applyFont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61" fillId="0" borderId="33" xfId="0" applyNumberFormat="1" applyFont="1" applyBorder="1" applyAlignment="1">
      <alignment/>
    </xf>
    <xf numFmtId="10" fontId="64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4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55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68" fillId="36" borderId="57" xfId="0" applyFont="1" applyFill="1" applyBorder="1" applyAlignment="1">
      <alignment horizontal="center" vertical="center" wrapText="1"/>
    </xf>
    <xf numFmtId="0" fontId="65" fillId="0" borderId="57" xfId="0" applyFont="1" applyBorder="1" applyAlignment="1">
      <alignment wrapText="1"/>
    </xf>
    <xf numFmtId="0" fontId="13" fillId="35" borderId="58" xfId="0" applyFont="1" applyFill="1" applyBorder="1" applyAlignment="1">
      <alignment wrapText="1"/>
    </xf>
    <xf numFmtId="0" fontId="14" fillId="0" borderId="5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wrapText="1"/>
    </xf>
    <xf numFmtId="0" fontId="0" fillId="38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60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45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4" fillId="0" borderId="61" xfId="0" applyFont="1" applyBorder="1" applyAlignment="1">
      <alignment wrapText="1"/>
    </xf>
    <xf numFmtId="0" fontId="14" fillId="0" borderId="62" xfId="0" applyFont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0" fontId="0" fillId="0" borderId="46" xfId="0" applyBorder="1" applyAlignment="1">
      <alignment horizontal="center" vertical="center" wrapText="1"/>
    </xf>
    <xf numFmtId="0" fontId="3" fillId="36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wrapText="1"/>
    </xf>
    <xf numFmtId="0" fontId="10" fillId="35" borderId="0" xfId="0" applyFont="1" applyFill="1" applyBorder="1" applyAlignment="1">
      <alignment wrapText="1"/>
    </xf>
    <xf numFmtId="0" fontId="12" fillId="35" borderId="4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10" fillId="35" borderId="60" xfId="0" applyFont="1" applyFill="1" applyBorder="1" applyAlignment="1">
      <alignment wrapText="1"/>
    </xf>
    <xf numFmtId="0" fontId="10" fillId="35" borderId="54" xfId="0" applyFont="1" applyFill="1" applyBorder="1" applyAlignment="1">
      <alignment wrapText="1"/>
    </xf>
    <xf numFmtId="0" fontId="10" fillId="35" borderId="63" xfId="0" applyFont="1" applyFill="1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3" fontId="12" fillId="34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5" borderId="13" xfId="0" applyFont="1" applyFill="1" applyBorder="1" applyAlignment="1">
      <alignment wrapText="1"/>
    </xf>
    <xf numFmtId="0" fontId="13" fillId="35" borderId="53" xfId="0" applyFont="1" applyFill="1" applyBorder="1" applyAlignment="1">
      <alignment wrapText="1"/>
    </xf>
    <xf numFmtId="0" fontId="13" fillId="35" borderId="54" xfId="0" applyFont="1" applyFill="1" applyBorder="1" applyAlignment="1">
      <alignment wrapText="1"/>
    </xf>
    <xf numFmtId="0" fontId="13" fillId="35" borderId="56" xfId="0" applyFont="1" applyFill="1" applyBorder="1" applyAlignment="1">
      <alignment wrapText="1"/>
    </xf>
    <xf numFmtId="0" fontId="3" fillId="36" borderId="58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5" borderId="60" xfId="0" applyFont="1" applyFill="1" applyBorder="1" applyAlignment="1">
      <alignment wrapText="1"/>
    </xf>
    <xf numFmtId="0" fontId="13" fillId="35" borderId="63" xfId="0" applyFont="1" applyFill="1" applyBorder="1" applyAlignment="1">
      <alignment wrapText="1"/>
    </xf>
    <xf numFmtId="0" fontId="4" fillId="35" borderId="64" xfId="0" applyFont="1" applyFill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2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1" fillId="38" borderId="65" xfId="0" applyFont="1" applyFill="1" applyBorder="1" applyAlignment="1">
      <alignment horizontal="center" wrapText="1"/>
    </xf>
    <xf numFmtId="0" fontId="0" fillId="38" borderId="65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35" borderId="58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5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9"/>
  <sheetViews>
    <sheetView tabSelected="1" zoomScale="110" zoomScaleNormal="110" workbookViewId="0" topLeftCell="A327">
      <selection activeCell="AK346" sqref="AK34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6" customWidth="1"/>
    <col min="5" max="5" width="6.00390625" style="0" bestFit="1" customWidth="1"/>
    <col min="6" max="6" width="7.28125" style="6" bestFit="1" customWidth="1"/>
    <col min="7" max="7" width="6.00390625" style="0" bestFit="1" customWidth="1"/>
    <col min="8" max="8" width="7.28125" style="6" bestFit="1" customWidth="1"/>
    <col min="9" max="9" width="6.00390625" style="0" bestFit="1" customWidth="1"/>
    <col min="10" max="10" width="7.28125" style="6" bestFit="1" customWidth="1"/>
    <col min="11" max="11" width="5.00390625" style="0" customWidth="1"/>
    <col min="12" max="12" width="7.28125" style="6" bestFit="1" customWidth="1"/>
    <col min="13" max="13" width="6.00390625" style="0" bestFit="1" customWidth="1"/>
    <col min="14" max="14" width="7.28125" style="6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0039062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41" t="s">
        <v>51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</row>
    <row r="2" ht="13.5" thickBot="1"/>
    <row r="3" spans="1:33" ht="13.5" customHeight="1" thickBot="1">
      <c r="A3" s="264" t="s">
        <v>0</v>
      </c>
      <c r="B3" s="262" t="s">
        <v>1</v>
      </c>
      <c r="C3" s="262"/>
      <c r="D3" s="266" t="s">
        <v>2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8"/>
      <c r="AB3" s="250" t="s">
        <v>22</v>
      </c>
      <c r="AC3" s="273"/>
      <c r="AD3" s="274"/>
      <c r="AE3" s="269" t="s">
        <v>22</v>
      </c>
      <c r="AF3" s="270"/>
      <c r="AG3" s="270"/>
    </row>
    <row r="4" spans="1:33" ht="24.75" customHeight="1" thickBot="1">
      <c r="A4" s="263"/>
      <c r="B4" s="279"/>
      <c r="C4" s="279"/>
      <c r="D4" s="239" t="s">
        <v>4</v>
      </c>
      <c r="E4" s="240"/>
      <c r="F4" s="239" t="s">
        <v>5</v>
      </c>
      <c r="G4" s="240"/>
      <c r="H4" s="239" t="s">
        <v>26</v>
      </c>
      <c r="I4" s="240"/>
      <c r="J4" s="239" t="s">
        <v>27</v>
      </c>
      <c r="K4" s="240"/>
      <c r="L4" s="239" t="s">
        <v>28</v>
      </c>
      <c r="M4" s="240"/>
      <c r="N4" s="239" t="s">
        <v>29</v>
      </c>
      <c r="O4" s="240"/>
      <c r="P4" s="239" t="s">
        <v>33</v>
      </c>
      <c r="Q4" s="240"/>
      <c r="R4" s="239" t="s">
        <v>40</v>
      </c>
      <c r="S4" s="240"/>
      <c r="T4" s="239" t="s">
        <v>45</v>
      </c>
      <c r="U4" s="240"/>
      <c r="V4" s="239" t="s">
        <v>46</v>
      </c>
      <c r="W4" s="240"/>
      <c r="X4" s="239" t="s">
        <v>49</v>
      </c>
      <c r="Y4" s="240"/>
      <c r="Z4" s="219" t="s">
        <v>50</v>
      </c>
      <c r="AA4" s="220"/>
      <c r="AB4" s="271"/>
      <c r="AC4" s="275"/>
      <c r="AD4" s="276"/>
      <c r="AE4" s="269"/>
      <c r="AF4" s="270"/>
      <c r="AG4" s="270"/>
    </row>
    <row r="5" spans="1:30" ht="21" customHeight="1" thickBot="1" thickTop="1">
      <c r="A5" s="2"/>
      <c r="B5" s="1"/>
      <c r="C5" s="266" t="s">
        <v>36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8"/>
      <c r="AB5" s="272"/>
      <c r="AC5" s="13"/>
      <c r="AD5" s="14"/>
    </row>
    <row r="6" spans="1:33" ht="13.5" thickBo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86"/>
      <c r="AB6" s="284" t="s">
        <v>6</v>
      </c>
      <c r="AC6" s="258"/>
      <c r="AD6" s="285"/>
      <c r="AE6" s="58" t="s">
        <v>30</v>
      </c>
      <c r="AF6" s="59" t="s">
        <v>31</v>
      </c>
      <c r="AG6" s="60" t="s">
        <v>32</v>
      </c>
    </row>
    <row r="7" spans="1:33" ht="19.5" customHeight="1" thickBot="1" thickTop="1">
      <c r="A7" s="264" t="s">
        <v>7</v>
      </c>
      <c r="B7" s="216" t="s">
        <v>8</v>
      </c>
      <c r="C7" s="7"/>
      <c r="D7" s="78">
        <v>516686.3</v>
      </c>
      <c r="E7" s="22" t="s">
        <v>25</v>
      </c>
      <c r="F7" s="78">
        <v>517181.3</v>
      </c>
      <c r="G7" s="22" t="s">
        <v>25</v>
      </c>
      <c r="H7" s="78">
        <v>509570</v>
      </c>
      <c r="I7" s="22" t="s">
        <v>25</v>
      </c>
      <c r="J7" s="78">
        <v>499838</v>
      </c>
      <c r="K7" s="22" t="s">
        <v>25</v>
      </c>
      <c r="L7" s="78">
        <v>493765</v>
      </c>
      <c r="M7" s="22" t="s">
        <v>25</v>
      </c>
      <c r="N7" s="78">
        <v>489528</v>
      </c>
      <c r="O7" s="22" t="s">
        <v>25</v>
      </c>
      <c r="P7" s="78">
        <v>488433</v>
      </c>
      <c r="Q7" s="22" t="s">
        <v>25</v>
      </c>
      <c r="R7" s="78">
        <v>484653</v>
      </c>
      <c r="S7" s="22" t="s">
        <v>25</v>
      </c>
      <c r="T7" s="78">
        <v>480176</v>
      </c>
      <c r="U7" s="22" t="s">
        <v>25</v>
      </c>
      <c r="V7" s="78">
        <v>477520</v>
      </c>
      <c r="W7" s="22" t="s">
        <v>25</v>
      </c>
      <c r="X7" s="78">
        <v>479660</v>
      </c>
      <c r="Y7" s="22" t="s">
        <v>25</v>
      </c>
      <c r="Z7" s="84">
        <v>483121</v>
      </c>
      <c r="AA7" s="49" t="s">
        <v>25</v>
      </c>
      <c r="AB7" s="277"/>
      <c r="AC7" s="278"/>
      <c r="AD7" s="62"/>
      <c r="AE7" s="69"/>
      <c r="AF7" s="69"/>
      <c r="AG7" s="69"/>
    </row>
    <row r="8" spans="1:33" ht="27" customHeight="1" thickBot="1" thickTop="1">
      <c r="A8" s="265"/>
      <c r="B8" s="217"/>
      <c r="C8" s="17" t="s">
        <v>20</v>
      </c>
      <c r="D8" s="79">
        <v>940</v>
      </c>
      <c r="E8" s="42">
        <v>0.0018</v>
      </c>
      <c r="F8" s="79">
        <f>F7-D7</f>
        <v>495</v>
      </c>
      <c r="G8" s="42">
        <f>F8/D7</f>
        <v>0.000958028111060812</v>
      </c>
      <c r="H8" s="79">
        <f>H7-F7</f>
        <v>-7611.299999999988</v>
      </c>
      <c r="I8" s="42">
        <f>H8/F7</f>
        <v>-0.014716889415761917</v>
      </c>
      <c r="J8" s="79">
        <f>J7-H7</f>
        <v>-9732</v>
      </c>
      <c r="K8" s="42">
        <f>J8/H7</f>
        <v>-0.019098455560570677</v>
      </c>
      <c r="L8" s="79">
        <f>L7-J7</f>
        <v>-6073</v>
      </c>
      <c r="M8" s="42">
        <f>L8/J7</f>
        <v>-0.012149936579451742</v>
      </c>
      <c r="N8" s="79">
        <f>N7-L7</f>
        <v>-4237</v>
      </c>
      <c r="O8" s="42">
        <f>N8/L7</f>
        <v>-0.008581005134021245</v>
      </c>
      <c r="P8" s="79">
        <f>P7-N7</f>
        <v>-1095</v>
      </c>
      <c r="Q8" s="42">
        <f>P8/N7</f>
        <v>-0.0022368485561602195</v>
      </c>
      <c r="R8" s="79">
        <f>R7-P7</f>
        <v>-3780</v>
      </c>
      <c r="S8" s="42">
        <f>R8/P7</f>
        <v>-0.007739034831798834</v>
      </c>
      <c r="T8" s="79">
        <f>T7-R7</f>
        <v>-4477</v>
      </c>
      <c r="U8" s="42">
        <f>T8/R7</f>
        <v>-0.009237536959432831</v>
      </c>
      <c r="V8" s="79">
        <f>V7-T7</f>
        <v>-2656</v>
      </c>
      <c r="W8" s="42">
        <f>V8/T7</f>
        <v>-0.005531305188097697</v>
      </c>
      <c r="X8" s="79">
        <f>X7-V7</f>
        <v>2140</v>
      </c>
      <c r="Y8" s="42">
        <f>X8/V7</f>
        <v>0.004481487686379628</v>
      </c>
      <c r="Z8" s="85">
        <f>Z7-X7</f>
        <v>3461</v>
      </c>
      <c r="AA8" s="54">
        <f>Z8/X7</f>
        <v>0.0072155276654296795</v>
      </c>
      <c r="AB8" s="70"/>
      <c r="AC8" s="71"/>
      <c r="AD8" s="69"/>
      <c r="AE8" s="69"/>
      <c r="AF8" s="69"/>
      <c r="AG8" s="69"/>
    </row>
    <row r="9" spans="1:33" ht="24.75" customHeight="1" thickBot="1">
      <c r="A9" s="263"/>
      <c r="B9" s="218"/>
      <c r="C9" s="18" t="s">
        <v>21</v>
      </c>
      <c r="D9" s="80">
        <v>-14844.7</v>
      </c>
      <c r="E9" s="31">
        <v>-0.027928192334972016</v>
      </c>
      <c r="F9" s="80">
        <v>-19787.7</v>
      </c>
      <c r="G9" s="31">
        <v>-0.036850730675327646</v>
      </c>
      <c r="H9" s="80">
        <v>-25919</v>
      </c>
      <c r="I9" s="31">
        <v>-0.048402488193034776</v>
      </c>
      <c r="J9" s="80">
        <v>-32996</v>
      </c>
      <c r="K9" s="31">
        <v>-0.06192547772852333</v>
      </c>
      <c r="L9" s="83">
        <v>-35968</v>
      </c>
      <c r="M9" s="31">
        <v>-0.06789835634177972</v>
      </c>
      <c r="N9" s="83">
        <v>-41507</v>
      </c>
      <c r="O9" s="31">
        <v>-0.0781624563352698</v>
      </c>
      <c r="P9" s="83">
        <v>-36742</v>
      </c>
      <c r="Q9" s="31">
        <v>-0.07</v>
      </c>
      <c r="R9" s="83">
        <v>-38037</v>
      </c>
      <c r="S9" s="31">
        <v>-0.0728</v>
      </c>
      <c r="T9" s="83">
        <v>-41112</v>
      </c>
      <c r="U9" s="31">
        <v>-0.0789</v>
      </c>
      <c r="V9" s="83">
        <v>-42095</v>
      </c>
      <c r="W9" s="31">
        <v>-0.081</v>
      </c>
      <c r="X9" s="83">
        <v>-38395</v>
      </c>
      <c r="Y9" s="31">
        <v>-0.0741</v>
      </c>
      <c r="Z9" s="86">
        <v>-32625</v>
      </c>
      <c r="AA9" s="56">
        <v>-0.0633</v>
      </c>
      <c r="AB9" s="70"/>
      <c r="AC9" s="71"/>
      <c r="AD9" s="69"/>
      <c r="AE9" s="58" t="s">
        <v>30</v>
      </c>
      <c r="AF9" s="59" t="s">
        <v>31</v>
      </c>
      <c r="AG9" s="60" t="s">
        <v>32</v>
      </c>
    </row>
    <row r="10" spans="1:33" ht="19.5" customHeight="1" thickBot="1" thickTop="1">
      <c r="A10" s="264" t="s">
        <v>9</v>
      </c>
      <c r="B10" s="216" t="s">
        <v>19</v>
      </c>
      <c r="C10" s="19"/>
      <c r="D10" s="81">
        <v>14959</v>
      </c>
      <c r="E10" s="23" t="s">
        <v>25</v>
      </c>
      <c r="F10" s="81">
        <v>15101</v>
      </c>
      <c r="G10" s="23" t="s">
        <v>25</v>
      </c>
      <c r="H10" s="81">
        <v>12479</v>
      </c>
      <c r="I10" s="23" t="s">
        <v>25</v>
      </c>
      <c r="J10" s="81">
        <v>10717</v>
      </c>
      <c r="K10" s="23" t="s">
        <v>25</v>
      </c>
      <c r="L10" s="81">
        <v>9373</v>
      </c>
      <c r="M10" s="23" t="s">
        <v>25</v>
      </c>
      <c r="N10" s="81">
        <v>12653</v>
      </c>
      <c r="O10" s="23" t="s">
        <v>25</v>
      </c>
      <c r="P10" s="81">
        <v>15821</v>
      </c>
      <c r="Q10" s="23" t="s">
        <v>25</v>
      </c>
      <c r="R10" s="81">
        <v>11474</v>
      </c>
      <c r="S10" s="23" t="s">
        <v>25</v>
      </c>
      <c r="T10" s="81">
        <v>14377</v>
      </c>
      <c r="U10" s="23" t="s">
        <v>25</v>
      </c>
      <c r="V10" s="81">
        <v>14153</v>
      </c>
      <c r="W10" s="23" t="s">
        <v>25</v>
      </c>
      <c r="X10" s="81">
        <v>15609</v>
      </c>
      <c r="Y10" s="23" t="s">
        <v>25</v>
      </c>
      <c r="Z10" s="87">
        <v>16598</v>
      </c>
      <c r="AA10" s="49" t="s">
        <v>25</v>
      </c>
      <c r="AB10" s="92">
        <f>D10+F10+H10+J10+L10+N10+P10+R10+T10+V10+X10+Z10</f>
        <v>163314</v>
      </c>
      <c r="AC10" s="73"/>
      <c r="AD10" s="73"/>
      <c r="AE10" s="119">
        <v>98222</v>
      </c>
      <c r="AF10" s="119">
        <v>61104</v>
      </c>
      <c r="AG10" s="119">
        <v>2840</v>
      </c>
    </row>
    <row r="11" spans="1:33" ht="25.5" customHeight="1" thickBot="1" thickTop="1">
      <c r="A11" s="265"/>
      <c r="B11" s="217"/>
      <c r="C11" s="17" t="s">
        <v>20</v>
      </c>
      <c r="D11" s="79">
        <v>2872</v>
      </c>
      <c r="E11" s="42">
        <v>0.2376</v>
      </c>
      <c r="F11" s="79">
        <f>F10-D10</f>
        <v>142</v>
      </c>
      <c r="G11" s="42">
        <f>F11/D10</f>
        <v>0.009492613142589746</v>
      </c>
      <c r="H11" s="79">
        <f>H10-F10</f>
        <v>-2622</v>
      </c>
      <c r="I11" s="42">
        <f>H11/F10</f>
        <v>-0.1736308853718297</v>
      </c>
      <c r="J11" s="79">
        <f>J10-H10</f>
        <v>-1762</v>
      </c>
      <c r="K11" s="42">
        <f>J11/H10</f>
        <v>-0.1411972113150092</v>
      </c>
      <c r="L11" s="79">
        <f>L10-J10</f>
        <v>-1344</v>
      </c>
      <c r="M11" s="42">
        <f>L11/J10</f>
        <v>-0.12540822991508818</v>
      </c>
      <c r="N11" s="79">
        <f>N10-L10</f>
        <v>3280</v>
      </c>
      <c r="O11" s="42">
        <f>N11/L10</f>
        <v>0.3499413208151072</v>
      </c>
      <c r="P11" s="79">
        <f>P10-N10</f>
        <v>3168</v>
      </c>
      <c r="Q11" s="42">
        <f>P11/N10</f>
        <v>0.25037540504228245</v>
      </c>
      <c r="R11" s="79">
        <f>R10-P10</f>
        <v>-4347</v>
      </c>
      <c r="S11" s="42">
        <f>R11/P10</f>
        <v>-0.27476139308514</v>
      </c>
      <c r="T11" s="79">
        <f>T10-R10</f>
        <v>2903</v>
      </c>
      <c r="U11" s="42">
        <f>T11/R10</f>
        <v>0.2530067979780373</v>
      </c>
      <c r="V11" s="79">
        <f>V10-T10</f>
        <v>-224</v>
      </c>
      <c r="W11" s="42">
        <f>V11/T10</f>
        <v>-0.015580440982124227</v>
      </c>
      <c r="X11" s="79">
        <f>X10-V10</f>
        <v>1456</v>
      </c>
      <c r="Y11" s="42">
        <f>X11/V10</f>
        <v>0.1028757153960291</v>
      </c>
      <c r="Z11" s="85">
        <f>Z10-X10</f>
        <v>989</v>
      </c>
      <c r="AA11" s="54">
        <f>Z11/X10</f>
        <v>0.06336088154269973</v>
      </c>
      <c r="AB11" s="28"/>
      <c r="AC11" s="71"/>
      <c r="AD11" s="69"/>
      <c r="AE11" s="93"/>
      <c r="AF11" s="132"/>
      <c r="AG11" s="132"/>
    </row>
    <row r="12" spans="1:33" ht="24.75" customHeight="1" thickBot="1">
      <c r="A12" s="263"/>
      <c r="B12" s="218"/>
      <c r="C12" s="18" t="s">
        <v>21</v>
      </c>
      <c r="D12" s="80">
        <v>-2334</v>
      </c>
      <c r="E12" s="31">
        <v>-0.13496790608916903</v>
      </c>
      <c r="F12" s="80">
        <v>-2177</v>
      </c>
      <c r="G12" s="31">
        <v>-0.12599837944206504</v>
      </c>
      <c r="H12" s="80">
        <v>-1943</v>
      </c>
      <c r="I12" s="31">
        <v>-0.1347247261128831</v>
      </c>
      <c r="J12" s="80">
        <v>-746</v>
      </c>
      <c r="K12" s="31">
        <v>-0.06507894966413678</v>
      </c>
      <c r="L12" s="83">
        <v>-2155</v>
      </c>
      <c r="M12" s="31">
        <v>-0.18693615544760583</v>
      </c>
      <c r="N12" s="83">
        <v>-3326</v>
      </c>
      <c r="O12" s="31">
        <v>-0.20814819450528818</v>
      </c>
      <c r="P12" s="83">
        <v>-1306</v>
      </c>
      <c r="Q12" s="31">
        <v>-0.0762</v>
      </c>
      <c r="R12" s="83">
        <v>-2652</v>
      </c>
      <c r="S12" s="31">
        <v>-0.1877</v>
      </c>
      <c r="T12" s="83">
        <v>-1089</v>
      </c>
      <c r="U12" s="31">
        <v>-0.0704</v>
      </c>
      <c r="V12" s="83">
        <v>-148</v>
      </c>
      <c r="W12" s="31">
        <v>-0.0103</v>
      </c>
      <c r="X12" s="83">
        <v>2099</v>
      </c>
      <c r="Y12" s="31">
        <v>0.1554</v>
      </c>
      <c r="Z12" s="86">
        <v>4511</v>
      </c>
      <c r="AA12" s="56">
        <v>0.3732</v>
      </c>
      <c r="AB12" s="28"/>
      <c r="AC12" s="71"/>
      <c r="AD12" s="69"/>
      <c r="AE12" s="58" t="s">
        <v>30</v>
      </c>
      <c r="AF12" s="59" t="s">
        <v>31</v>
      </c>
      <c r="AG12" s="60" t="s">
        <v>32</v>
      </c>
    </row>
    <row r="13" spans="1:33" ht="19.5" customHeight="1" thickBot="1" thickTop="1">
      <c r="A13" s="264" t="s">
        <v>10</v>
      </c>
      <c r="B13" s="216" t="s">
        <v>17</v>
      </c>
      <c r="C13" s="20"/>
      <c r="D13" s="82">
        <v>6715</v>
      </c>
      <c r="E13" s="23" t="s">
        <v>25</v>
      </c>
      <c r="F13" s="82">
        <v>6932</v>
      </c>
      <c r="G13" s="23" t="s">
        <v>25</v>
      </c>
      <c r="H13" s="82">
        <v>8592</v>
      </c>
      <c r="I13" s="23" t="s">
        <v>25</v>
      </c>
      <c r="J13" s="82">
        <v>9866</v>
      </c>
      <c r="K13" s="23" t="s">
        <v>25</v>
      </c>
      <c r="L13" s="82">
        <v>7391</v>
      </c>
      <c r="M13" s="23" t="s">
        <v>25</v>
      </c>
      <c r="N13" s="82">
        <v>8752</v>
      </c>
      <c r="O13" s="23" t="s">
        <v>25</v>
      </c>
      <c r="P13" s="82">
        <v>8391</v>
      </c>
      <c r="Q13" s="23" t="s">
        <v>25</v>
      </c>
      <c r="R13" s="82">
        <v>6248</v>
      </c>
      <c r="S13" s="23" t="s">
        <v>25</v>
      </c>
      <c r="T13" s="82">
        <v>9648</v>
      </c>
      <c r="U13" s="23" t="s">
        <v>25</v>
      </c>
      <c r="V13" s="82">
        <v>6860</v>
      </c>
      <c r="W13" s="23" t="s">
        <v>25</v>
      </c>
      <c r="X13" s="82">
        <v>6406</v>
      </c>
      <c r="Y13" s="23" t="s">
        <v>25</v>
      </c>
      <c r="Z13" s="88">
        <v>5194</v>
      </c>
      <c r="AA13" s="49" t="s">
        <v>25</v>
      </c>
      <c r="AB13" s="27">
        <f>D13+F13+H13+J13+L13+N13+P13+R13+T13+V13+X13+Z13</f>
        <v>90995</v>
      </c>
      <c r="AC13" s="73"/>
      <c r="AD13" s="73"/>
      <c r="AE13" s="120">
        <v>60224</v>
      </c>
      <c r="AF13" s="133">
        <v>29493</v>
      </c>
      <c r="AG13" s="134">
        <v>929</v>
      </c>
    </row>
    <row r="14" spans="1:33" ht="25.5" customHeight="1" thickBot="1" thickTop="1">
      <c r="A14" s="265"/>
      <c r="B14" s="217"/>
      <c r="C14" s="21" t="s">
        <v>20</v>
      </c>
      <c r="D14" s="79">
        <v>883</v>
      </c>
      <c r="E14" s="42">
        <v>0.1514</v>
      </c>
      <c r="F14" s="79">
        <f>F13-D13</f>
        <v>217</v>
      </c>
      <c r="G14" s="42">
        <f>F14/D13</f>
        <v>0.03231571109456441</v>
      </c>
      <c r="H14" s="79">
        <f>H13-F13</f>
        <v>1660</v>
      </c>
      <c r="I14" s="42">
        <f>H14/F13</f>
        <v>0.23946912867859205</v>
      </c>
      <c r="J14" s="79">
        <f>J13-H13</f>
        <v>1274</v>
      </c>
      <c r="K14" s="42">
        <f>J14/H13</f>
        <v>0.14827746741154563</v>
      </c>
      <c r="L14" s="79">
        <f>L13-J13</f>
        <v>-2475</v>
      </c>
      <c r="M14" s="42">
        <f>L14/J13</f>
        <v>-0.25086154469896615</v>
      </c>
      <c r="N14" s="79">
        <f>N13-L13</f>
        <v>1361</v>
      </c>
      <c r="O14" s="42">
        <f>N14/L13</f>
        <v>0.1841428764713841</v>
      </c>
      <c r="P14" s="79">
        <f>P13-N13</f>
        <v>-361</v>
      </c>
      <c r="Q14" s="42">
        <f>P14/N13</f>
        <v>-0.04124771480804387</v>
      </c>
      <c r="R14" s="79">
        <f>R13-P13</f>
        <v>-2143</v>
      </c>
      <c r="S14" s="42">
        <f>R14/P13</f>
        <v>-0.2553926826361578</v>
      </c>
      <c r="T14" s="79">
        <f>T13-R13</f>
        <v>3400</v>
      </c>
      <c r="U14" s="42">
        <f>T14/R13</f>
        <v>0.5441741357234315</v>
      </c>
      <c r="V14" s="79">
        <f>V13-T13</f>
        <v>-2788</v>
      </c>
      <c r="W14" s="42">
        <f>V14/T13</f>
        <v>-0.28897180762852404</v>
      </c>
      <c r="X14" s="79">
        <f>X13-V13</f>
        <v>-454</v>
      </c>
      <c r="Y14" s="42">
        <f>X14/V13</f>
        <v>-0.06618075801749271</v>
      </c>
      <c r="Z14" s="85">
        <f>Z13-X13</f>
        <v>-1212</v>
      </c>
      <c r="AA14" s="54">
        <f>Z14/X13</f>
        <v>-0.18919762722447706</v>
      </c>
      <c r="AB14" s="28"/>
      <c r="AC14" s="71"/>
      <c r="AD14" s="69"/>
      <c r="AE14" s="93"/>
      <c r="AF14" s="132"/>
      <c r="AG14" s="132"/>
    </row>
    <row r="15" spans="1:33" ht="25.5" customHeight="1" thickBot="1">
      <c r="A15" s="263"/>
      <c r="B15" s="218"/>
      <c r="C15" s="18" t="s">
        <v>21</v>
      </c>
      <c r="D15" s="80">
        <v>2171</v>
      </c>
      <c r="E15" s="31">
        <v>0.4777728873239437</v>
      </c>
      <c r="F15" s="80">
        <v>1422</v>
      </c>
      <c r="G15" s="31">
        <v>0.25807622504537203</v>
      </c>
      <c r="H15" s="80">
        <v>1313</v>
      </c>
      <c r="I15" s="31">
        <v>0.18038192059348812</v>
      </c>
      <c r="J15" s="80">
        <v>2489</v>
      </c>
      <c r="K15" s="31">
        <v>0.33740002711129186</v>
      </c>
      <c r="L15" s="83">
        <v>-739</v>
      </c>
      <c r="M15" s="31">
        <v>-0.0908979089790898</v>
      </c>
      <c r="N15" s="83">
        <v>573</v>
      </c>
      <c r="O15" s="31">
        <v>0.07005746423768187</v>
      </c>
      <c r="P15" s="83">
        <v>-5589</v>
      </c>
      <c r="Q15" s="31">
        <v>-0.3998</v>
      </c>
      <c r="R15" s="83">
        <v>-965</v>
      </c>
      <c r="S15" s="31">
        <v>-0.1338</v>
      </c>
      <c r="T15" s="83">
        <v>2319</v>
      </c>
      <c r="U15" s="31">
        <v>0.3164</v>
      </c>
      <c r="V15" s="83">
        <v>-212</v>
      </c>
      <c r="W15" s="31">
        <v>-0.0299</v>
      </c>
      <c r="X15" s="83">
        <v>-142</v>
      </c>
      <c r="Y15" s="31">
        <v>-0.0217</v>
      </c>
      <c r="Z15" s="86">
        <v>-638</v>
      </c>
      <c r="AA15" s="56">
        <v>-0.1094</v>
      </c>
      <c r="AB15" s="28"/>
      <c r="AC15" s="71"/>
      <c r="AD15" s="69"/>
      <c r="AE15" s="58" t="s">
        <v>30</v>
      </c>
      <c r="AF15" s="59" t="s">
        <v>31</v>
      </c>
      <c r="AG15" s="60" t="s">
        <v>32</v>
      </c>
    </row>
    <row r="16" spans="1:33" ht="19.5" customHeight="1" thickBot="1" thickTop="1">
      <c r="A16" s="264" t="s">
        <v>11</v>
      </c>
      <c r="B16" s="216" t="s">
        <v>18</v>
      </c>
      <c r="C16" s="20"/>
      <c r="D16" s="82">
        <v>2825</v>
      </c>
      <c r="E16" s="23" t="s">
        <v>25</v>
      </c>
      <c r="F16" s="82">
        <v>3220</v>
      </c>
      <c r="G16" s="23" t="s">
        <v>25</v>
      </c>
      <c r="H16" s="82">
        <v>3214</v>
      </c>
      <c r="I16" s="23" t="s">
        <v>25</v>
      </c>
      <c r="J16" s="82">
        <v>3811</v>
      </c>
      <c r="K16" s="23" t="s">
        <v>25</v>
      </c>
      <c r="L16" s="82">
        <v>3171</v>
      </c>
      <c r="M16" s="23" t="s">
        <v>25</v>
      </c>
      <c r="N16" s="82">
        <v>3970</v>
      </c>
      <c r="O16" s="23" t="s">
        <v>25</v>
      </c>
      <c r="P16" s="82">
        <v>4130</v>
      </c>
      <c r="Q16" s="23" t="s">
        <v>25</v>
      </c>
      <c r="R16" s="82">
        <v>3190</v>
      </c>
      <c r="S16" s="23" t="s">
        <v>25</v>
      </c>
      <c r="T16" s="82">
        <v>3785</v>
      </c>
      <c r="U16" s="23" t="s">
        <v>25</v>
      </c>
      <c r="V16" s="82">
        <v>3445</v>
      </c>
      <c r="W16" s="23" t="s">
        <v>25</v>
      </c>
      <c r="X16" s="82">
        <v>2485</v>
      </c>
      <c r="Y16" s="23" t="s">
        <v>25</v>
      </c>
      <c r="Z16" s="88">
        <v>2630</v>
      </c>
      <c r="AA16" s="49" t="s">
        <v>25</v>
      </c>
      <c r="AB16" s="27">
        <f>N16+L16+J16+H16+F16+D16+P16+R16+T16+V16+X16+Z16</f>
        <v>39876</v>
      </c>
      <c r="AC16" s="73"/>
      <c r="AD16" s="73"/>
      <c r="AE16" s="120">
        <v>23368</v>
      </c>
      <c r="AF16" s="133">
        <v>16508</v>
      </c>
      <c r="AG16" s="134">
        <v>0</v>
      </c>
    </row>
    <row r="17" spans="1:33" ht="26.25" customHeight="1" thickBot="1" thickTop="1">
      <c r="A17" s="265"/>
      <c r="B17" s="217"/>
      <c r="C17" s="21" t="s">
        <v>20</v>
      </c>
      <c r="D17" s="79">
        <v>-88</v>
      </c>
      <c r="E17" s="42">
        <v>-0.0302</v>
      </c>
      <c r="F17" s="79">
        <f>F16-D16</f>
        <v>395</v>
      </c>
      <c r="G17" s="42">
        <f>F17/D16</f>
        <v>0.13982300884955753</v>
      </c>
      <c r="H17" s="79">
        <f>H16-F16</f>
        <v>-6</v>
      </c>
      <c r="I17" s="42">
        <f>H17/F16</f>
        <v>-0.0018633540372670807</v>
      </c>
      <c r="J17" s="79">
        <f>J16-H16</f>
        <v>597</v>
      </c>
      <c r="K17" s="42">
        <f>J17/H16</f>
        <v>0.18574984443061607</v>
      </c>
      <c r="L17" s="79">
        <f>L16-J16</f>
        <v>-640</v>
      </c>
      <c r="M17" s="42">
        <f>L17/J16</f>
        <v>-0.16793492521647863</v>
      </c>
      <c r="N17" s="79">
        <f>N16-L16</f>
        <v>799</v>
      </c>
      <c r="O17" s="42">
        <f>N17/L16</f>
        <v>0.25197098707032484</v>
      </c>
      <c r="P17" s="79">
        <f>P16-N16</f>
        <v>160</v>
      </c>
      <c r="Q17" s="42">
        <f>P17/N16</f>
        <v>0.04030226700251889</v>
      </c>
      <c r="R17" s="79">
        <f>R16-P16</f>
        <v>-940</v>
      </c>
      <c r="S17" s="42">
        <f>R17/P16</f>
        <v>-0.22760290556900725</v>
      </c>
      <c r="T17" s="79">
        <f>T16-R16</f>
        <v>595</v>
      </c>
      <c r="U17" s="42">
        <f>T17/R16</f>
        <v>0.1865203761755486</v>
      </c>
      <c r="V17" s="79">
        <f>V16-T16</f>
        <v>-340</v>
      </c>
      <c r="W17" s="42">
        <f>V17/T16</f>
        <v>-0.08982826948480846</v>
      </c>
      <c r="X17" s="79">
        <f>X16-V16</f>
        <v>-960</v>
      </c>
      <c r="Y17" s="42">
        <f>X17/V16</f>
        <v>-0.27866473149492016</v>
      </c>
      <c r="Z17" s="85">
        <f>Z16-X16</f>
        <v>145</v>
      </c>
      <c r="AA17" s="54">
        <f>Z17/X16</f>
        <v>0.05835010060362173</v>
      </c>
      <c r="AB17" s="28"/>
      <c r="AC17" s="71"/>
      <c r="AD17" s="69"/>
      <c r="AE17" s="93"/>
      <c r="AF17" s="132"/>
      <c r="AG17" s="132"/>
    </row>
    <row r="18" spans="1:33" ht="24" customHeight="1" thickBot="1">
      <c r="A18" s="263"/>
      <c r="B18" s="218"/>
      <c r="C18" s="18" t="s">
        <v>21</v>
      </c>
      <c r="D18" s="80">
        <v>262</v>
      </c>
      <c r="E18" s="31">
        <v>0.10222395630120952</v>
      </c>
      <c r="F18" s="80">
        <v>826</v>
      </c>
      <c r="G18" s="31">
        <v>0.34502923976608185</v>
      </c>
      <c r="H18" s="80">
        <v>-247</v>
      </c>
      <c r="I18" s="31">
        <v>-0.07136665703553886</v>
      </c>
      <c r="J18" s="80">
        <v>287</v>
      </c>
      <c r="K18" s="31">
        <v>0.08144154370034053</v>
      </c>
      <c r="L18" s="83">
        <v>-544</v>
      </c>
      <c r="M18" s="31">
        <v>-0.14643337819650068</v>
      </c>
      <c r="N18" s="83">
        <v>228</v>
      </c>
      <c r="O18" s="31">
        <v>0.060929983965793695</v>
      </c>
      <c r="P18" s="83">
        <v>-1985</v>
      </c>
      <c r="Q18" s="31">
        <v>-0.3246</v>
      </c>
      <c r="R18" s="83">
        <v>-1150</v>
      </c>
      <c r="S18" s="31">
        <v>-0.2649</v>
      </c>
      <c r="T18" s="83">
        <v>-57</v>
      </c>
      <c r="U18" s="31">
        <v>-0.0148</v>
      </c>
      <c r="V18" s="83">
        <v>275</v>
      </c>
      <c r="W18" s="31">
        <v>0.0867</v>
      </c>
      <c r="X18" s="83">
        <v>-218</v>
      </c>
      <c r="Y18" s="31">
        <v>-0.0806</v>
      </c>
      <c r="Z18" s="86">
        <v>-283</v>
      </c>
      <c r="AA18" s="56">
        <v>-0.0971</v>
      </c>
      <c r="AB18" s="28"/>
      <c r="AC18" s="71"/>
      <c r="AD18" s="69"/>
      <c r="AE18" s="58" t="s">
        <v>30</v>
      </c>
      <c r="AF18" s="59" t="s">
        <v>31</v>
      </c>
      <c r="AG18" s="60" t="s">
        <v>32</v>
      </c>
    </row>
    <row r="19" spans="1:33" ht="19.5" customHeight="1" thickBot="1" thickTop="1">
      <c r="A19" s="264" t="s">
        <v>12</v>
      </c>
      <c r="B19" s="216" t="s">
        <v>16</v>
      </c>
      <c r="C19" s="20"/>
      <c r="D19" s="82">
        <v>6325</v>
      </c>
      <c r="E19" s="23" t="s">
        <v>25</v>
      </c>
      <c r="F19" s="82">
        <v>6780</v>
      </c>
      <c r="G19" s="23" t="s">
        <v>25</v>
      </c>
      <c r="H19" s="82">
        <v>6423</v>
      </c>
      <c r="I19" s="23" t="s">
        <v>25</v>
      </c>
      <c r="J19" s="82">
        <v>6618</v>
      </c>
      <c r="K19" s="23" t="s">
        <v>25</v>
      </c>
      <c r="L19" s="82">
        <v>3279</v>
      </c>
      <c r="M19" s="23" t="s">
        <v>25</v>
      </c>
      <c r="N19" s="82">
        <v>3576</v>
      </c>
      <c r="O19" s="23" t="s">
        <v>25</v>
      </c>
      <c r="P19" s="82">
        <v>4021</v>
      </c>
      <c r="Q19" s="23" t="s">
        <v>25</v>
      </c>
      <c r="R19" s="82">
        <v>3701</v>
      </c>
      <c r="S19" s="23" t="s">
        <v>25</v>
      </c>
      <c r="T19" s="82">
        <v>6714</v>
      </c>
      <c r="U19" s="23" t="s">
        <v>25</v>
      </c>
      <c r="V19" s="82">
        <v>5806</v>
      </c>
      <c r="W19" s="23" t="s">
        <v>25</v>
      </c>
      <c r="X19" s="82">
        <v>4074</v>
      </c>
      <c r="Y19" s="23" t="s">
        <v>25</v>
      </c>
      <c r="Z19" s="88">
        <v>5597</v>
      </c>
      <c r="AA19" s="49" t="s">
        <v>25</v>
      </c>
      <c r="AB19" s="27">
        <f>D19+F19+H19+J19+L19+N19+P19+R19+T19+V19+X19+Z19</f>
        <v>62914</v>
      </c>
      <c r="AC19" s="74"/>
      <c r="AD19" s="73"/>
      <c r="AE19" s="120">
        <v>27633</v>
      </c>
      <c r="AF19" s="133">
        <v>35202</v>
      </c>
      <c r="AG19" s="134">
        <v>58</v>
      </c>
    </row>
    <row r="20" spans="1:33" ht="24.75" customHeight="1" thickTop="1">
      <c r="A20" s="265"/>
      <c r="B20" s="217"/>
      <c r="C20" s="21" t="s">
        <v>20</v>
      </c>
      <c r="D20" s="79">
        <v>1372</v>
      </c>
      <c r="E20" s="42">
        <v>0.277</v>
      </c>
      <c r="F20" s="79">
        <f>F19-D19</f>
        <v>455</v>
      </c>
      <c r="G20" s="42">
        <f>F20/D19</f>
        <v>0.07193675889328063</v>
      </c>
      <c r="H20" s="79">
        <f>H19-F19</f>
        <v>-357</v>
      </c>
      <c r="I20" s="42">
        <f>H20/F19</f>
        <v>-0.05265486725663717</v>
      </c>
      <c r="J20" s="79">
        <f>J19-H19</f>
        <v>195</v>
      </c>
      <c r="K20" s="42">
        <f>J20/H19</f>
        <v>0.03035964502568893</v>
      </c>
      <c r="L20" s="79">
        <f>L19-J19</f>
        <v>-3339</v>
      </c>
      <c r="M20" s="42">
        <f>L20/J19</f>
        <v>-0.5045330915684497</v>
      </c>
      <c r="N20" s="79">
        <f>N19-L19</f>
        <v>297</v>
      </c>
      <c r="O20" s="42">
        <f>N20/L19</f>
        <v>0.09057639524245197</v>
      </c>
      <c r="P20" s="79">
        <f>P19-N19</f>
        <v>445</v>
      </c>
      <c r="Q20" s="42">
        <f>P20/N19</f>
        <v>0.12444071588366891</v>
      </c>
      <c r="R20" s="79">
        <f>R19-P19</f>
        <v>-320</v>
      </c>
      <c r="S20" s="42">
        <f>R20/P19</f>
        <v>-0.0795821934842079</v>
      </c>
      <c r="T20" s="79">
        <f>T19-R19</f>
        <v>3013</v>
      </c>
      <c r="U20" s="42">
        <f>T20/R19</f>
        <v>0.8141042961361794</v>
      </c>
      <c r="V20" s="79">
        <f>V19-T19</f>
        <v>-908</v>
      </c>
      <c r="W20" s="42">
        <f>V20/T19</f>
        <v>-0.13523979743818887</v>
      </c>
      <c r="X20" s="79">
        <f>X19-V19</f>
        <v>-1732</v>
      </c>
      <c r="Y20" s="42">
        <f>X20/V19</f>
        <v>-0.29831209094040645</v>
      </c>
      <c r="Z20" s="85">
        <f>Z19-X19</f>
        <v>1523</v>
      </c>
      <c r="AA20" s="54">
        <f>Z20/X19</f>
        <v>0.3738340697103584</v>
      </c>
      <c r="AB20" s="75"/>
      <c r="AC20" s="76"/>
      <c r="AD20" s="69"/>
      <c r="AE20" s="69"/>
      <c r="AF20" s="69"/>
      <c r="AG20" s="69"/>
    </row>
    <row r="21" spans="1:29" ht="24" customHeight="1" thickBot="1">
      <c r="A21" s="263"/>
      <c r="B21" s="218"/>
      <c r="C21" s="18" t="s">
        <v>21</v>
      </c>
      <c r="D21" s="80">
        <v>1360</v>
      </c>
      <c r="E21" s="31">
        <v>0.27391742195367574</v>
      </c>
      <c r="F21" s="80">
        <v>798</v>
      </c>
      <c r="G21" s="31">
        <v>0.1334002006018054</v>
      </c>
      <c r="H21" s="80">
        <v>512</v>
      </c>
      <c r="I21" s="31">
        <v>0.08661816951446456</v>
      </c>
      <c r="J21" s="80">
        <v>1525</v>
      </c>
      <c r="K21" s="31">
        <v>0.2994305910072649</v>
      </c>
      <c r="L21" s="83">
        <v>-2019</v>
      </c>
      <c r="M21" s="31">
        <v>-0.3810872027180068</v>
      </c>
      <c r="N21" s="83">
        <v>-2477</v>
      </c>
      <c r="O21" s="31">
        <v>-0.40921856930447714</v>
      </c>
      <c r="P21" s="83">
        <v>-5930</v>
      </c>
      <c r="Q21" s="31">
        <v>-0.5959</v>
      </c>
      <c r="R21" s="83">
        <v>-1791</v>
      </c>
      <c r="S21" s="31">
        <v>-0.3261</v>
      </c>
      <c r="T21" s="83">
        <v>720</v>
      </c>
      <c r="U21" s="31">
        <v>0.1201</v>
      </c>
      <c r="V21" s="83">
        <v>457</v>
      </c>
      <c r="W21" s="31">
        <v>0.0854</v>
      </c>
      <c r="X21" s="83">
        <v>-1739</v>
      </c>
      <c r="Y21" s="31">
        <v>-0.2992</v>
      </c>
      <c r="Z21" s="86">
        <v>644</v>
      </c>
      <c r="AA21" s="56">
        <v>0.13</v>
      </c>
      <c r="AB21" s="10"/>
      <c r="AC21" s="9"/>
    </row>
    <row r="22" spans="1:29" ht="19.5" customHeight="1" thickBot="1">
      <c r="A22" s="266" t="s">
        <v>13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10"/>
      <c r="AC22" s="9"/>
    </row>
    <row r="23" spans="1:29" ht="19.5" customHeight="1" thickBot="1">
      <c r="A23" s="264" t="s">
        <v>14</v>
      </c>
      <c r="B23" s="216" t="s">
        <v>15</v>
      </c>
      <c r="C23" s="5"/>
      <c r="D23" s="82">
        <v>8613</v>
      </c>
      <c r="E23" s="23" t="s">
        <v>25</v>
      </c>
      <c r="F23" s="82">
        <v>8940</v>
      </c>
      <c r="G23" s="23" t="s">
        <v>25</v>
      </c>
      <c r="H23" s="82">
        <v>8929</v>
      </c>
      <c r="I23" s="23" t="s">
        <v>25</v>
      </c>
      <c r="J23" s="82">
        <v>8260</v>
      </c>
      <c r="K23" s="23" t="s">
        <v>25</v>
      </c>
      <c r="L23" s="82">
        <v>7843</v>
      </c>
      <c r="M23" s="23" t="s">
        <v>25</v>
      </c>
      <c r="N23" s="82">
        <v>7828</v>
      </c>
      <c r="O23" s="23" t="s">
        <v>25</v>
      </c>
      <c r="P23" s="82">
        <v>8511</v>
      </c>
      <c r="Q23" s="23" t="s">
        <v>25</v>
      </c>
      <c r="R23" s="82">
        <v>8544</v>
      </c>
      <c r="S23" s="23" t="s">
        <v>25</v>
      </c>
      <c r="T23" s="82">
        <v>8181</v>
      </c>
      <c r="U23" s="23" t="s">
        <v>25</v>
      </c>
      <c r="V23" s="82">
        <v>8306</v>
      </c>
      <c r="W23" s="23" t="s">
        <v>25</v>
      </c>
      <c r="X23" s="82">
        <v>8249</v>
      </c>
      <c r="Y23" s="23" t="s">
        <v>25</v>
      </c>
      <c r="Z23" s="116">
        <v>8812</v>
      </c>
      <c r="AA23" s="117" t="s">
        <v>25</v>
      </c>
      <c r="AB23" s="10"/>
      <c r="AC23" s="9"/>
    </row>
    <row r="24" spans="1:29" ht="25.5" customHeight="1" thickTop="1">
      <c r="A24" s="265"/>
      <c r="B24" s="217"/>
      <c r="C24" s="21" t="s">
        <v>20</v>
      </c>
      <c r="D24" s="79">
        <v>245</v>
      </c>
      <c r="E24" s="42">
        <v>0.0304</v>
      </c>
      <c r="F24" s="79">
        <f>F23-D23</f>
        <v>327</v>
      </c>
      <c r="G24" s="42">
        <f>F24/D23</f>
        <v>0.03796586555207245</v>
      </c>
      <c r="H24" s="79">
        <f>H23-F23</f>
        <v>-11</v>
      </c>
      <c r="I24" s="42">
        <f>H24/F23</f>
        <v>-0.0012304250559284117</v>
      </c>
      <c r="J24" s="79">
        <f>J23-H23</f>
        <v>-669</v>
      </c>
      <c r="K24" s="42">
        <f>J24/H23</f>
        <v>-0.07492440362862583</v>
      </c>
      <c r="L24" s="79">
        <f>L23-J23</f>
        <v>-417</v>
      </c>
      <c r="M24" s="42">
        <f>L24/J23</f>
        <v>-0.05048426150121065</v>
      </c>
      <c r="N24" s="79">
        <f>N23-L23</f>
        <v>-15</v>
      </c>
      <c r="O24" s="42">
        <f>N24/L23</f>
        <v>-0.0019125334693357134</v>
      </c>
      <c r="P24" s="79">
        <f>P23-N23</f>
        <v>683</v>
      </c>
      <c r="Q24" s="42">
        <f>P24/N23</f>
        <v>0.0872508942258559</v>
      </c>
      <c r="R24" s="79">
        <f>R23-P23</f>
        <v>33</v>
      </c>
      <c r="S24" s="42">
        <f>R24/P23</f>
        <v>0.0038773352132534366</v>
      </c>
      <c r="T24" s="79">
        <f>T23-R23</f>
        <v>-363</v>
      </c>
      <c r="U24" s="42">
        <f>T24/R23</f>
        <v>-0.042485955056179775</v>
      </c>
      <c r="V24" s="79">
        <f>V23-T23</f>
        <v>125</v>
      </c>
      <c r="W24" s="42">
        <f>V24/T23</f>
        <v>0.015279305708348612</v>
      </c>
      <c r="X24" s="79">
        <f>X23-V23</f>
        <v>-57</v>
      </c>
      <c r="Y24" s="42">
        <f>X24/V23</f>
        <v>-0.006862509029617144</v>
      </c>
      <c r="Z24" s="85">
        <f>Z23-X23</f>
        <v>563</v>
      </c>
      <c r="AA24" s="54">
        <f>Z24/X23</f>
        <v>0.06825069705418839</v>
      </c>
      <c r="AB24" s="10"/>
      <c r="AC24" s="9"/>
    </row>
    <row r="25" spans="1:29" ht="24.75" customHeight="1" thickBot="1">
      <c r="A25" s="263"/>
      <c r="B25" s="218"/>
      <c r="C25" s="18" t="s">
        <v>21</v>
      </c>
      <c r="D25" s="80">
        <v>-518</v>
      </c>
      <c r="E25" s="31">
        <v>-0.05672982148724127</v>
      </c>
      <c r="F25" s="80">
        <v>-781</v>
      </c>
      <c r="G25" s="31">
        <v>-0.08034152864931592</v>
      </c>
      <c r="H25" s="80">
        <v>-1017</v>
      </c>
      <c r="I25" s="31">
        <v>-0.10225216167303439</v>
      </c>
      <c r="J25" s="80">
        <v>-1061</v>
      </c>
      <c r="K25" s="31">
        <v>-0.11382898830597575</v>
      </c>
      <c r="L25" s="83">
        <v>-968</v>
      </c>
      <c r="M25" s="31">
        <v>-0.10986267166042447</v>
      </c>
      <c r="N25" s="83">
        <v>-606</v>
      </c>
      <c r="O25" s="31">
        <v>-0.0718520275077069</v>
      </c>
      <c r="P25" s="83">
        <v>-150</v>
      </c>
      <c r="Q25" s="31">
        <v>-0.0173</v>
      </c>
      <c r="R25" s="83">
        <v>745</v>
      </c>
      <c r="S25" s="31">
        <v>0.0955</v>
      </c>
      <c r="T25" s="83">
        <v>-22</v>
      </c>
      <c r="U25" s="31">
        <v>-0.0027</v>
      </c>
      <c r="V25" s="83">
        <v>208</v>
      </c>
      <c r="W25" s="31">
        <v>0.0257</v>
      </c>
      <c r="X25" s="83">
        <v>-144</v>
      </c>
      <c r="Y25" s="31">
        <v>-0.0172</v>
      </c>
      <c r="Z25" s="86">
        <v>453</v>
      </c>
      <c r="AA25" s="56">
        <v>0.0542</v>
      </c>
      <c r="AB25" s="10"/>
      <c r="AC25" s="9"/>
    </row>
    <row r="26" spans="26:27" ht="7.5" customHeight="1">
      <c r="Z26" s="88"/>
      <c r="AA26" s="49"/>
    </row>
    <row r="27" ht="6.75" customHeight="1"/>
    <row r="28" ht="4.5" customHeight="1"/>
    <row r="29" spans="1:33" ht="23.25" customHeight="1">
      <c r="A29" s="241" t="s">
        <v>52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</row>
    <row r="30" ht="13.5" thickBot="1"/>
    <row r="31" spans="1:35" ht="23.25" customHeight="1" thickBot="1">
      <c r="A31" s="291" t="s">
        <v>47</v>
      </c>
      <c r="B31" s="262" t="s">
        <v>48</v>
      </c>
      <c r="C31" s="262"/>
      <c r="D31" s="266" t="s">
        <v>3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8"/>
      <c r="AB31" s="250" t="s">
        <v>22</v>
      </c>
      <c r="AC31" s="280" t="s">
        <v>23</v>
      </c>
      <c r="AD31" s="281"/>
      <c r="AE31" s="289" t="s">
        <v>22</v>
      </c>
      <c r="AF31" s="255"/>
      <c r="AG31" s="290"/>
      <c r="AH31" s="280" t="s">
        <v>23</v>
      </c>
      <c r="AI31" s="287"/>
    </row>
    <row r="32" spans="1:35" ht="16.5" customHeight="1" thickBot="1">
      <c r="A32" s="246"/>
      <c r="B32" s="279"/>
      <c r="C32" s="279"/>
      <c r="D32" s="239" t="s">
        <v>4</v>
      </c>
      <c r="E32" s="240"/>
      <c r="F32" s="239" t="s">
        <v>5</v>
      </c>
      <c r="G32" s="240"/>
      <c r="H32" s="239" t="s">
        <v>26</v>
      </c>
      <c r="I32" s="240"/>
      <c r="J32" s="239" t="s">
        <v>27</v>
      </c>
      <c r="K32" s="240"/>
      <c r="L32" s="239" t="s">
        <v>28</v>
      </c>
      <c r="M32" s="240"/>
      <c r="N32" s="239" t="s">
        <v>29</v>
      </c>
      <c r="O32" s="240"/>
      <c r="P32" s="239" t="s">
        <v>33</v>
      </c>
      <c r="Q32" s="240"/>
      <c r="R32" s="239" t="s">
        <v>40</v>
      </c>
      <c r="S32" s="240"/>
      <c r="T32" s="239" t="s">
        <v>45</v>
      </c>
      <c r="U32" s="240"/>
      <c r="V32" s="239" t="s">
        <v>46</v>
      </c>
      <c r="W32" s="240"/>
      <c r="X32" s="239" t="s">
        <v>49</v>
      </c>
      <c r="Y32" s="240"/>
      <c r="Z32" s="219" t="s">
        <v>50</v>
      </c>
      <c r="AA32" s="220"/>
      <c r="AB32" s="271"/>
      <c r="AC32" s="282"/>
      <c r="AD32" s="283"/>
      <c r="AE32" s="289"/>
      <c r="AF32" s="255"/>
      <c r="AG32" s="290"/>
      <c r="AH32" s="282"/>
      <c r="AI32" s="288"/>
    </row>
    <row r="33" spans="1:35" ht="14.25" customHeight="1" thickBot="1" thickTop="1">
      <c r="A33" s="2"/>
      <c r="B33" s="1"/>
      <c r="C33" s="266" t="s">
        <v>36</v>
      </c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8"/>
      <c r="AB33" s="272"/>
      <c r="AC33" s="24" t="s">
        <v>24</v>
      </c>
      <c r="AD33" s="95" t="s">
        <v>25</v>
      </c>
      <c r="AH33" s="24" t="s">
        <v>24</v>
      </c>
      <c r="AI33" s="25" t="s">
        <v>25</v>
      </c>
    </row>
    <row r="34" spans="1:35" ht="13.5" thickBot="1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86"/>
      <c r="AB34" s="227" t="s">
        <v>6</v>
      </c>
      <c r="AC34" s="228"/>
      <c r="AD34" s="229"/>
      <c r="AE34" s="94" t="s">
        <v>30</v>
      </c>
      <c r="AF34" s="59" t="s">
        <v>31</v>
      </c>
      <c r="AG34" s="60" t="s">
        <v>32</v>
      </c>
      <c r="AH34" s="284"/>
      <c r="AI34" s="258"/>
    </row>
    <row r="35" spans="1:35" ht="19.5" customHeight="1" thickBot="1" thickTop="1">
      <c r="A35" s="264" t="s">
        <v>7</v>
      </c>
      <c r="B35" s="216" t="s">
        <v>8</v>
      </c>
      <c r="C35" s="7"/>
      <c r="D35" s="78">
        <v>488498</v>
      </c>
      <c r="E35" s="22" t="s">
        <v>25</v>
      </c>
      <c r="F35" s="78">
        <v>491797</v>
      </c>
      <c r="G35" s="22" t="s">
        <v>25</v>
      </c>
      <c r="H35" s="78">
        <v>493338</v>
      </c>
      <c r="I35" s="22" t="s">
        <v>25</v>
      </c>
      <c r="J35" s="78">
        <v>493144</v>
      </c>
      <c r="K35" s="22" t="s">
        <v>25</v>
      </c>
      <c r="L35" s="78">
        <v>490571</v>
      </c>
      <c r="M35" s="22" t="s">
        <v>25</v>
      </c>
      <c r="N35" s="78">
        <v>492583</v>
      </c>
      <c r="O35" s="22" t="s">
        <v>25</v>
      </c>
      <c r="P35" s="78">
        <v>496896</v>
      </c>
      <c r="Q35" s="22" t="s">
        <v>25</v>
      </c>
      <c r="R35" s="78">
        <v>500501</v>
      </c>
      <c r="S35" s="22" t="s">
        <v>25</v>
      </c>
      <c r="T35" s="78">
        <v>502301</v>
      </c>
      <c r="U35" s="22" t="s">
        <v>25</v>
      </c>
      <c r="V35" s="78">
        <v>504087</v>
      </c>
      <c r="W35" s="22" t="s">
        <v>25</v>
      </c>
      <c r="X35" s="78">
        <v>506444</v>
      </c>
      <c r="Y35" s="22" t="s">
        <v>25</v>
      </c>
      <c r="Z35" s="84">
        <v>510580</v>
      </c>
      <c r="AA35" s="49" t="s">
        <v>25</v>
      </c>
      <c r="AB35" s="230"/>
      <c r="AC35" s="231"/>
      <c r="AD35" s="232"/>
      <c r="AE35" s="69"/>
      <c r="AF35" s="69"/>
      <c r="AG35" s="69"/>
      <c r="AH35" s="114"/>
      <c r="AI35" s="61"/>
    </row>
    <row r="36" spans="1:34" ht="29.25" customHeight="1" thickBot="1" thickTop="1">
      <c r="A36" s="265"/>
      <c r="B36" s="217"/>
      <c r="C36" s="17" t="s">
        <v>20</v>
      </c>
      <c r="D36" s="89">
        <v>5377</v>
      </c>
      <c r="E36" s="30">
        <v>0.0111</v>
      </c>
      <c r="F36" s="89">
        <f>F35-D35</f>
        <v>3299</v>
      </c>
      <c r="G36" s="30">
        <f>F36/D35</f>
        <v>0.00675335415907537</v>
      </c>
      <c r="H36" s="89">
        <f>H35-F35</f>
        <v>1541</v>
      </c>
      <c r="I36" s="30">
        <f>H36/F35</f>
        <v>0.0031334066698251515</v>
      </c>
      <c r="J36" s="89">
        <f>J35-H35</f>
        <v>-194</v>
      </c>
      <c r="K36" s="30">
        <f>J36/H35</f>
        <v>-0.0003932395234099137</v>
      </c>
      <c r="L36" s="89">
        <f>L35-J35</f>
        <v>-2573</v>
      </c>
      <c r="M36" s="30">
        <f>L36/J35</f>
        <v>-0.00521754294891553</v>
      </c>
      <c r="N36" s="79">
        <f>N35-L35</f>
        <v>2012</v>
      </c>
      <c r="O36" s="42">
        <f>N36/L35</f>
        <v>0.004101343128721429</v>
      </c>
      <c r="P36" s="79">
        <f>P35-N35</f>
        <v>4313</v>
      </c>
      <c r="Q36" s="42">
        <f>P36/N35</f>
        <v>0.008755884795049768</v>
      </c>
      <c r="R36" s="79">
        <f>R35-P35</f>
        <v>3605</v>
      </c>
      <c r="S36" s="42">
        <f>R36/P35</f>
        <v>0.007255039283874292</v>
      </c>
      <c r="T36" s="79">
        <f>T35-R35</f>
        <v>1800</v>
      </c>
      <c r="U36" s="42">
        <f>T36/R35</f>
        <v>0.003596396410796382</v>
      </c>
      <c r="V36" s="79">
        <f>V35-T35</f>
        <v>1786</v>
      </c>
      <c r="W36" s="42">
        <f>V36/T35</f>
        <v>0.003555636958715989</v>
      </c>
      <c r="X36" s="79">
        <f>X35-V35</f>
        <v>2357</v>
      </c>
      <c r="Y36" s="42">
        <f>X36/V35</f>
        <v>0.0046757801728669855</v>
      </c>
      <c r="Z36" s="85">
        <f>Z35-X35</f>
        <v>4136</v>
      </c>
      <c r="AA36" s="54">
        <f>Z36/X35</f>
        <v>0.008166746965113617</v>
      </c>
      <c r="AB36" s="70"/>
      <c r="AC36" s="71"/>
      <c r="AD36" s="96"/>
      <c r="AE36" s="69"/>
      <c r="AF36" s="69"/>
      <c r="AG36" s="69"/>
      <c r="AH36" s="9"/>
    </row>
    <row r="37" spans="1:35" ht="27.75" customHeight="1" thickBot="1">
      <c r="A37" s="263"/>
      <c r="B37" s="218"/>
      <c r="C37" s="18" t="s">
        <v>21</v>
      </c>
      <c r="D37" s="80">
        <v>-28188</v>
      </c>
      <c r="E37" s="31">
        <f>D37/D7</f>
        <v>-0.054555346251681146</v>
      </c>
      <c r="F37" s="80">
        <f>F35-F7</f>
        <v>-25384.29999999999</v>
      </c>
      <c r="G37" s="31">
        <f>F37/F7</f>
        <v>-0.04908201437290944</v>
      </c>
      <c r="H37" s="80">
        <f>H35-H7</f>
        <v>-16232</v>
      </c>
      <c r="I37" s="31">
        <f>H37/H7</f>
        <v>-0.03185430853464686</v>
      </c>
      <c r="J37" s="80">
        <f>J35-J7</f>
        <v>-6694</v>
      </c>
      <c r="K37" s="31">
        <f>J37/J7</f>
        <v>-0.013392339117874191</v>
      </c>
      <c r="L37" s="83">
        <f>L35-L7</f>
        <v>-3194</v>
      </c>
      <c r="M37" s="31">
        <f>L37/L7</f>
        <v>-0.006468664243111602</v>
      </c>
      <c r="N37" s="83">
        <f>N35-N7</f>
        <v>3055</v>
      </c>
      <c r="O37" s="31">
        <f>N37/N7</f>
        <v>0.0062407053324835355</v>
      </c>
      <c r="P37" s="83">
        <f>P35-P7</f>
        <v>8463</v>
      </c>
      <c r="Q37" s="31">
        <f>P37/P7</f>
        <v>0.0173268390956385</v>
      </c>
      <c r="R37" s="83">
        <f>R35-R7</f>
        <v>15848</v>
      </c>
      <c r="S37" s="31">
        <f>R37/R7</f>
        <v>0.03269968410388464</v>
      </c>
      <c r="T37" s="83">
        <f>T35-T7</f>
        <v>22125</v>
      </c>
      <c r="U37" s="31">
        <f>T37/T7</f>
        <v>0.046076855153110524</v>
      </c>
      <c r="V37" s="83">
        <f>V35-V7</f>
        <v>26567</v>
      </c>
      <c r="W37" s="31">
        <f>V37/V7</f>
        <v>0.05563536605796616</v>
      </c>
      <c r="X37" s="83">
        <f>X35-X7</f>
        <v>26784</v>
      </c>
      <c r="Y37" s="31">
        <f>X37/X7</f>
        <v>0.055839553016720174</v>
      </c>
      <c r="Z37" s="86">
        <f>Z35-Z7</f>
        <v>27459</v>
      </c>
      <c r="AA37" s="56">
        <f>Z37/Z7</f>
        <v>0.05683669308516914</v>
      </c>
      <c r="AB37" s="70"/>
      <c r="AC37" s="72"/>
      <c r="AD37" s="96"/>
      <c r="AE37" s="104" t="s">
        <v>30</v>
      </c>
      <c r="AF37" s="105" t="s">
        <v>31</v>
      </c>
      <c r="AG37" s="106" t="s">
        <v>32</v>
      </c>
      <c r="AH37" s="72"/>
      <c r="AI37" s="69"/>
    </row>
    <row r="38" spans="1:37" ht="24.75" customHeight="1" thickBot="1" thickTop="1">
      <c r="A38" s="264" t="s">
        <v>9</v>
      </c>
      <c r="B38" s="216" t="s">
        <v>19</v>
      </c>
      <c r="C38" s="19"/>
      <c r="D38" s="81">
        <v>15967</v>
      </c>
      <c r="E38" s="23" t="s">
        <v>25</v>
      </c>
      <c r="F38" s="81">
        <v>14221</v>
      </c>
      <c r="G38" s="23" t="s">
        <v>25</v>
      </c>
      <c r="H38" s="81">
        <v>14772</v>
      </c>
      <c r="I38" s="23" t="s">
        <v>25</v>
      </c>
      <c r="J38" s="81">
        <v>12812</v>
      </c>
      <c r="K38" s="23" t="s">
        <v>25</v>
      </c>
      <c r="L38" s="81">
        <v>10695</v>
      </c>
      <c r="M38" s="23" t="s">
        <v>25</v>
      </c>
      <c r="N38" s="81">
        <v>15333</v>
      </c>
      <c r="O38" s="23" t="s">
        <v>25</v>
      </c>
      <c r="P38" s="81">
        <v>15886</v>
      </c>
      <c r="Q38" s="23" t="s">
        <v>25</v>
      </c>
      <c r="R38" s="81">
        <v>14407</v>
      </c>
      <c r="S38" s="23" t="s">
        <v>25</v>
      </c>
      <c r="T38" s="81">
        <v>15621</v>
      </c>
      <c r="U38" s="23" t="s">
        <v>25</v>
      </c>
      <c r="V38" s="81">
        <v>14648</v>
      </c>
      <c r="W38" s="23" t="s">
        <v>25</v>
      </c>
      <c r="X38" s="81">
        <v>13509</v>
      </c>
      <c r="Y38" s="23" t="s">
        <v>25</v>
      </c>
      <c r="Z38" s="87">
        <v>14800</v>
      </c>
      <c r="AA38" s="49" t="s">
        <v>25</v>
      </c>
      <c r="AB38" s="39">
        <f>D38+F38+H38+J38+L38+N38+P38+R38+T38+V38+X38+Z38</f>
        <v>172671</v>
      </c>
      <c r="AC38" s="77" t="s">
        <v>41</v>
      </c>
      <c r="AD38" s="97">
        <v>0.1123</v>
      </c>
      <c r="AE38" s="107"/>
      <c r="AF38" s="108"/>
      <c r="AG38" s="108"/>
      <c r="AH38" s="26"/>
      <c r="AI38" s="29"/>
      <c r="AJ38" s="115"/>
      <c r="AK38" s="145"/>
    </row>
    <row r="39" spans="1:37" ht="27.75" customHeight="1" thickBot="1" thickTop="1">
      <c r="A39" s="265"/>
      <c r="B39" s="217"/>
      <c r="C39" s="17" t="s">
        <v>20</v>
      </c>
      <c r="D39" s="89">
        <v>-631</v>
      </c>
      <c r="E39" s="30">
        <v>-0.038</v>
      </c>
      <c r="F39" s="89">
        <f>F38-D38</f>
        <v>-1746</v>
      </c>
      <c r="G39" s="30">
        <f>F39/D38</f>
        <v>-0.10935053547942632</v>
      </c>
      <c r="H39" s="89">
        <f>H38-F38</f>
        <v>551</v>
      </c>
      <c r="I39" s="30">
        <f>H39/F38</f>
        <v>0.038745517192883765</v>
      </c>
      <c r="J39" s="89">
        <f>J38-H38</f>
        <v>-1960</v>
      </c>
      <c r="K39" s="30">
        <f>J39/H38</f>
        <v>-0.13268345518548605</v>
      </c>
      <c r="L39" s="89">
        <f>L38-J38</f>
        <v>-2117</v>
      </c>
      <c r="M39" s="30">
        <f>L39/J38</f>
        <v>-0.16523571651576646</v>
      </c>
      <c r="N39" s="79">
        <f>N38-L38</f>
        <v>4638</v>
      </c>
      <c r="O39" s="42">
        <f>N39/L38</f>
        <v>0.4336605890603086</v>
      </c>
      <c r="P39" s="79">
        <f>P38-N38</f>
        <v>553</v>
      </c>
      <c r="Q39" s="42">
        <f>P39/N38</f>
        <v>0.0360660014348138</v>
      </c>
      <c r="R39" s="79">
        <f>R38-P38</f>
        <v>-1479</v>
      </c>
      <c r="S39" s="42">
        <f>R39/P38</f>
        <v>-0.09310084351000882</v>
      </c>
      <c r="T39" s="79">
        <f>T38-R38</f>
        <v>1214</v>
      </c>
      <c r="U39" s="42">
        <f>T39/R38</f>
        <v>0.08426459360033317</v>
      </c>
      <c r="V39" s="79">
        <f>V38-T38</f>
        <v>-973</v>
      </c>
      <c r="W39" s="42">
        <f>V39/T38</f>
        <v>-0.06228794571410281</v>
      </c>
      <c r="X39" s="79">
        <f>X38-V38</f>
        <v>-1139</v>
      </c>
      <c r="Y39" s="42">
        <f>X39/V38</f>
        <v>-0.0777580557072638</v>
      </c>
      <c r="Z39" s="85">
        <f>Z38-X38</f>
        <v>1291</v>
      </c>
      <c r="AA39" s="54">
        <f>Z39/X38</f>
        <v>0.09556591901695166</v>
      </c>
      <c r="AB39" s="145">
        <f>D38+F38+H38+J38+L38+N38+P38+R38+T38+V38</f>
        <v>144362</v>
      </c>
      <c r="AC39" s="57"/>
      <c r="AD39" s="98"/>
      <c r="AE39" t="s">
        <v>70</v>
      </c>
      <c r="AF39" s="109"/>
      <c r="AG39" s="109"/>
      <c r="AH39" s="48"/>
      <c r="AI39" s="91"/>
      <c r="AJ39" s="68"/>
      <c r="AK39" s="145"/>
    </row>
    <row r="40" spans="1:37" ht="27.75" customHeight="1" thickBot="1">
      <c r="A40" s="263"/>
      <c r="B40" s="218"/>
      <c r="C40" s="18" t="s">
        <v>21</v>
      </c>
      <c r="D40" s="80">
        <v>1008</v>
      </c>
      <c r="E40" s="31">
        <f>D40/D10</f>
        <v>0.06738418343472158</v>
      </c>
      <c r="F40" s="80">
        <f>F38-F10</f>
        <v>-880</v>
      </c>
      <c r="G40" s="31">
        <f>F40/F10</f>
        <v>-0.05827428647109463</v>
      </c>
      <c r="H40" s="80">
        <f>H38-H10</f>
        <v>2293</v>
      </c>
      <c r="I40" s="31">
        <f>H40/H10</f>
        <v>0.1837486978123247</v>
      </c>
      <c r="J40" s="80">
        <f>J38-J10</f>
        <v>2095</v>
      </c>
      <c r="K40" s="31">
        <f>J40/J10</f>
        <v>0.19548381076793878</v>
      </c>
      <c r="L40" s="83">
        <f>L38-L10</f>
        <v>1322</v>
      </c>
      <c r="M40" s="31">
        <f>L40/L10</f>
        <v>0.14104342259682065</v>
      </c>
      <c r="N40" s="83">
        <f>N38-N10</f>
        <v>2680</v>
      </c>
      <c r="O40" s="31">
        <f>N40/N10</f>
        <v>0.21180747648778947</v>
      </c>
      <c r="P40" s="83">
        <f>P38-P10</f>
        <v>65</v>
      </c>
      <c r="Q40" s="31">
        <f>P40/P10</f>
        <v>0.004108463434675432</v>
      </c>
      <c r="R40" s="83">
        <f>R38-R10</f>
        <v>2933</v>
      </c>
      <c r="S40" s="31">
        <f>R40/R10</f>
        <v>0.25562140491546104</v>
      </c>
      <c r="T40" s="83">
        <f>T38-T10</f>
        <v>1244</v>
      </c>
      <c r="U40" s="31">
        <f>T40/T10</f>
        <v>0.08652709188286847</v>
      </c>
      <c r="V40" s="83">
        <f>V38-V10</f>
        <v>495</v>
      </c>
      <c r="W40" s="31">
        <f>V40/V10</f>
        <v>0.03497491697873242</v>
      </c>
      <c r="X40" s="83">
        <f>X38-X10</f>
        <v>-2100</v>
      </c>
      <c r="Y40" s="31">
        <f>X40/X10</f>
        <v>-0.13453776667307324</v>
      </c>
      <c r="Z40" s="86">
        <f>Z38-Z10</f>
        <v>-1798</v>
      </c>
      <c r="AA40" s="56">
        <f>Z40/Z10</f>
        <v>-0.10832630437402097</v>
      </c>
      <c r="AB40" s="113"/>
      <c r="AC40" s="57"/>
      <c r="AD40" s="99"/>
      <c r="AE40" s="104" t="s">
        <v>30</v>
      </c>
      <c r="AF40" s="105" t="s">
        <v>31</v>
      </c>
      <c r="AG40" s="106" t="s">
        <v>32</v>
      </c>
      <c r="AH40" s="90"/>
      <c r="AI40" s="47"/>
      <c r="AK40" s="145"/>
    </row>
    <row r="41" spans="1:37" ht="24" customHeight="1" thickBot="1" thickTop="1">
      <c r="A41" s="264" t="s">
        <v>10</v>
      </c>
      <c r="B41" s="216" t="s">
        <v>17</v>
      </c>
      <c r="C41" s="20"/>
      <c r="D41" s="82">
        <v>5011</v>
      </c>
      <c r="E41" s="23" t="s">
        <v>25</v>
      </c>
      <c r="F41" s="82">
        <v>5135</v>
      </c>
      <c r="G41" s="23" t="s">
        <v>25</v>
      </c>
      <c r="H41" s="82">
        <v>6478</v>
      </c>
      <c r="I41" s="23" t="s">
        <v>25</v>
      </c>
      <c r="J41" s="82">
        <v>6246</v>
      </c>
      <c r="K41" s="23" t="s">
        <v>25</v>
      </c>
      <c r="L41" s="82">
        <v>6355</v>
      </c>
      <c r="M41" s="23" t="s">
        <v>25</v>
      </c>
      <c r="N41" s="82">
        <v>6201</v>
      </c>
      <c r="O41" s="23" t="s">
        <v>25</v>
      </c>
      <c r="P41" s="82">
        <v>5142</v>
      </c>
      <c r="Q41" s="23" t="s">
        <v>25</v>
      </c>
      <c r="R41" s="82">
        <v>4489</v>
      </c>
      <c r="S41" s="23" t="s">
        <v>25</v>
      </c>
      <c r="T41" s="82">
        <v>7458</v>
      </c>
      <c r="U41" s="23" t="s">
        <v>25</v>
      </c>
      <c r="V41" s="82">
        <v>5680</v>
      </c>
      <c r="W41" s="23" t="s">
        <v>25</v>
      </c>
      <c r="X41" s="82">
        <v>5088</v>
      </c>
      <c r="Y41" s="23" t="s">
        <v>25</v>
      </c>
      <c r="Z41" s="88">
        <v>4620</v>
      </c>
      <c r="AA41" s="49" t="s">
        <v>25</v>
      </c>
      <c r="AB41" s="39">
        <f>D41+F41+H41+J41+L41+N41+P41+R41+T41+V41+X41+Z41</f>
        <v>67903</v>
      </c>
      <c r="AC41" s="77" t="s">
        <v>42</v>
      </c>
      <c r="AD41" s="97">
        <v>-0.2835</v>
      </c>
      <c r="AE41" s="110"/>
      <c r="AF41" s="111"/>
      <c r="AG41" s="112"/>
      <c r="AH41" s="26"/>
      <c r="AI41" s="29"/>
      <c r="AJ41" s="115"/>
      <c r="AK41" s="145"/>
    </row>
    <row r="42" spans="1:37" ht="25.5" customHeight="1" thickBot="1" thickTop="1">
      <c r="A42" s="265"/>
      <c r="B42" s="217"/>
      <c r="C42" s="21" t="s">
        <v>20</v>
      </c>
      <c r="D42" s="89">
        <v>-183</v>
      </c>
      <c r="E42" s="30">
        <v>-0.0352</v>
      </c>
      <c r="F42" s="89">
        <f>F41-D41</f>
        <v>124</v>
      </c>
      <c r="G42" s="30">
        <f>F42/D41</f>
        <v>0.02474555976850928</v>
      </c>
      <c r="H42" s="89">
        <f>H41-F41</f>
        <v>1343</v>
      </c>
      <c r="I42" s="30">
        <f>H42/F41</f>
        <v>0.26153846153846155</v>
      </c>
      <c r="J42" s="89">
        <f>J41-H41</f>
        <v>-232</v>
      </c>
      <c r="K42" s="30">
        <f>J42/H41</f>
        <v>-0.035813522692188945</v>
      </c>
      <c r="L42" s="89">
        <f>L41-J41</f>
        <v>109</v>
      </c>
      <c r="M42" s="30">
        <f>L42/J41</f>
        <v>0.017451168747998718</v>
      </c>
      <c r="N42" s="79">
        <f>N41-L41</f>
        <v>-154</v>
      </c>
      <c r="O42" s="42">
        <f>N42/L41</f>
        <v>-0.024232887490165226</v>
      </c>
      <c r="P42" s="79">
        <f>P41-N41</f>
        <v>-1059</v>
      </c>
      <c r="Q42" s="42">
        <f>P42/N41</f>
        <v>-0.17077890662796325</v>
      </c>
      <c r="R42" s="79">
        <f>R41-P41</f>
        <v>-653</v>
      </c>
      <c r="S42" s="42">
        <f>R42/P41</f>
        <v>-0.12699338778685337</v>
      </c>
      <c r="T42" s="79">
        <f>T41-R41</f>
        <v>2969</v>
      </c>
      <c r="U42" s="42">
        <f>T42/R41</f>
        <v>0.6613945199376253</v>
      </c>
      <c r="V42" s="79">
        <f>V41-T41</f>
        <v>-1778</v>
      </c>
      <c r="W42" s="42">
        <f>V42/T41</f>
        <v>-0.23840171627782247</v>
      </c>
      <c r="X42" s="79">
        <f>X41-V41</f>
        <v>-592</v>
      </c>
      <c r="Y42" s="42">
        <f>X42/V41</f>
        <v>-0.10422535211267606</v>
      </c>
      <c r="Z42" s="85">
        <f>Z41-X41</f>
        <v>-468</v>
      </c>
      <c r="AA42" s="54">
        <f>Z42/X41</f>
        <v>-0.09198113207547169</v>
      </c>
      <c r="AB42" s="145">
        <f>D41+F41+H41+J41+L41+N41+P41+R41+T41+V41</f>
        <v>58195</v>
      </c>
      <c r="AC42" s="57"/>
      <c r="AD42" s="98"/>
      <c r="AE42" t="s">
        <v>70</v>
      </c>
      <c r="AF42" s="109"/>
      <c r="AG42" s="109"/>
      <c r="AH42" s="48"/>
      <c r="AI42" s="91"/>
      <c r="AJ42" s="68"/>
      <c r="AK42" s="145"/>
    </row>
    <row r="43" spans="1:37" ht="27" customHeight="1" thickBot="1">
      <c r="A43" s="263"/>
      <c r="B43" s="218"/>
      <c r="C43" s="18" t="s">
        <v>21</v>
      </c>
      <c r="D43" s="80">
        <v>-1704</v>
      </c>
      <c r="E43" s="31">
        <f>D43/D13</f>
        <v>-0.2537602382725242</v>
      </c>
      <c r="F43" s="80">
        <f>F41-F13</f>
        <v>-1797</v>
      </c>
      <c r="G43" s="31">
        <f>F43/F13</f>
        <v>-0.2592325447201385</v>
      </c>
      <c r="H43" s="80">
        <f>H41-H13</f>
        <v>-2114</v>
      </c>
      <c r="I43" s="31">
        <f>H43/H13</f>
        <v>-0.24604283054003726</v>
      </c>
      <c r="J43" s="80">
        <f>J41-J13</f>
        <v>-3620</v>
      </c>
      <c r="K43" s="31">
        <f>J43/J13</f>
        <v>-0.3669166835597</v>
      </c>
      <c r="L43" s="83">
        <f>L41-L13</f>
        <v>-1036</v>
      </c>
      <c r="M43" s="31">
        <f>L43/L13</f>
        <v>-0.1401704776079015</v>
      </c>
      <c r="N43" s="83">
        <f>N41-N13</f>
        <v>-2551</v>
      </c>
      <c r="O43" s="31">
        <f>N43/N13</f>
        <v>-0.2914762340036563</v>
      </c>
      <c r="P43" s="83">
        <f>P41-P13</f>
        <v>-3249</v>
      </c>
      <c r="Q43" s="31">
        <f>P43/P13</f>
        <v>-0.387200572041473</v>
      </c>
      <c r="R43" s="83">
        <f>R41-R13</f>
        <v>-1759</v>
      </c>
      <c r="S43" s="31">
        <f>R43/R13</f>
        <v>-0.2815300896286812</v>
      </c>
      <c r="T43" s="83">
        <f>T41-T13</f>
        <v>-2190</v>
      </c>
      <c r="U43" s="31">
        <f>T43/T13</f>
        <v>-0.2269900497512438</v>
      </c>
      <c r="V43" s="83">
        <f>V41-V13</f>
        <v>-1180</v>
      </c>
      <c r="W43" s="31">
        <f>V43/V13</f>
        <v>-0.17201166180758018</v>
      </c>
      <c r="X43" s="83">
        <f>X41-X13</f>
        <v>-1318</v>
      </c>
      <c r="Y43" s="31">
        <f>X43/X13</f>
        <v>-0.2057446144239775</v>
      </c>
      <c r="Z43" s="86">
        <f>Z41-Z13</f>
        <v>-574</v>
      </c>
      <c r="AA43" s="56">
        <f>Z43/Z13</f>
        <v>-0.1105121293800539</v>
      </c>
      <c r="AB43" s="113"/>
      <c r="AC43" s="57"/>
      <c r="AD43" s="99"/>
      <c r="AE43" s="104" t="s">
        <v>30</v>
      </c>
      <c r="AF43" s="105" t="s">
        <v>31</v>
      </c>
      <c r="AG43" s="106" t="s">
        <v>32</v>
      </c>
      <c r="AH43" s="48"/>
      <c r="AI43" s="47"/>
      <c r="AK43" s="145"/>
    </row>
    <row r="44" spans="1:37" ht="23.25" customHeight="1" thickBot="1" thickTop="1">
      <c r="A44" s="264" t="s">
        <v>11</v>
      </c>
      <c r="B44" s="216" t="s">
        <v>18</v>
      </c>
      <c r="C44" s="20"/>
      <c r="D44" s="82">
        <v>1884</v>
      </c>
      <c r="E44" s="23" t="s">
        <v>25</v>
      </c>
      <c r="F44" s="82">
        <v>1856</v>
      </c>
      <c r="G44" s="23" t="s">
        <v>25</v>
      </c>
      <c r="H44" s="82">
        <v>2329</v>
      </c>
      <c r="I44" s="23" t="s">
        <v>25</v>
      </c>
      <c r="J44" s="82">
        <v>2354</v>
      </c>
      <c r="K44" s="23" t="s">
        <v>25</v>
      </c>
      <c r="L44" s="82">
        <v>2223</v>
      </c>
      <c r="M44" s="23" t="s">
        <v>25</v>
      </c>
      <c r="N44" s="82">
        <v>2226</v>
      </c>
      <c r="O44" s="23" t="s">
        <v>25</v>
      </c>
      <c r="P44" s="82">
        <v>2134</v>
      </c>
      <c r="Q44" s="23" t="s">
        <v>25</v>
      </c>
      <c r="R44" s="82">
        <v>2809</v>
      </c>
      <c r="S44" s="23" t="s">
        <v>25</v>
      </c>
      <c r="T44" s="82">
        <v>2595</v>
      </c>
      <c r="U44" s="23" t="s">
        <v>25</v>
      </c>
      <c r="V44" s="82">
        <v>2114</v>
      </c>
      <c r="W44" s="23" t="s">
        <v>25</v>
      </c>
      <c r="X44" s="82">
        <v>1738</v>
      </c>
      <c r="Y44" s="23" t="s">
        <v>25</v>
      </c>
      <c r="Z44" s="88">
        <v>2026</v>
      </c>
      <c r="AA44" s="49" t="s">
        <v>25</v>
      </c>
      <c r="AB44" s="39">
        <f>D44+F44+H44+J44+L44+N44+P44+R44+T44+V44+X44+Z44</f>
        <v>26288</v>
      </c>
      <c r="AC44" s="77" t="s">
        <v>43</v>
      </c>
      <c r="AD44" s="97">
        <v>-0.3529</v>
      </c>
      <c r="AE44" s="110"/>
      <c r="AF44" s="111"/>
      <c r="AG44" s="112"/>
      <c r="AH44" s="26"/>
      <c r="AI44" s="29"/>
      <c r="AJ44" s="115"/>
      <c r="AK44" s="145"/>
    </row>
    <row r="45" spans="1:37" ht="25.5" customHeight="1" thickBot="1" thickTop="1">
      <c r="A45" s="265"/>
      <c r="B45" s="217"/>
      <c r="C45" s="21" t="s">
        <v>20</v>
      </c>
      <c r="D45" s="89">
        <v>-746</v>
      </c>
      <c r="E45" s="30">
        <v>-0.2837</v>
      </c>
      <c r="F45" s="89">
        <f>F44-D44</f>
        <v>-28</v>
      </c>
      <c r="G45" s="30">
        <f>F45/D44</f>
        <v>-0.014861995753715499</v>
      </c>
      <c r="H45" s="89">
        <f>H44-F44</f>
        <v>473</v>
      </c>
      <c r="I45" s="30">
        <f>H45/F44</f>
        <v>0.2548491379310345</v>
      </c>
      <c r="J45" s="89">
        <f>J44-H44</f>
        <v>25</v>
      </c>
      <c r="K45" s="30">
        <f>J45/H44</f>
        <v>0.010734220695577501</v>
      </c>
      <c r="L45" s="89">
        <f>L44-J44</f>
        <v>-131</v>
      </c>
      <c r="M45" s="30">
        <f>L45/J44</f>
        <v>-0.055649957519116396</v>
      </c>
      <c r="N45" s="79">
        <f>N44-L44</f>
        <v>3</v>
      </c>
      <c r="O45" s="42">
        <f>N45/L44</f>
        <v>0.001349527665317139</v>
      </c>
      <c r="P45" s="79">
        <f>P44-N44</f>
        <v>-92</v>
      </c>
      <c r="Q45" s="42">
        <f>P45/N44</f>
        <v>-0.04132973944294699</v>
      </c>
      <c r="R45" s="79">
        <f>R44-P44</f>
        <v>675</v>
      </c>
      <c r="S45" s="42">
        <f>R45/P44</f>
        <v>0.31630740393626994</v>
      </c>
      <c r="T45" s="79">
        <f>T44-R44</f>
        <v>-214</v>
      </c>
      <c r="U45" s="42">
        <f>T45/R44</f>
        <v>-0.07618369526521894</v>
      </c>
      <c r="V45" s="79">
        <f>V44-T44</f>
        <v>-481</v>
      </c>
      <c r="W45" s="42">
        <f>V45/T44</f>
        <v>-0.18535645472061657</v>
      </c>
      <c r="X45" s="79">
        <f>X44-V44</f>
        <v>-376</v>
      </c>
      <c r="Y45" s="42">
        <f>X45/V44</f>
        <v>-0.17786187322611163</v>
      </c>
      <c r="Z45" s="85">
        <f>Z44-X44</f>
        <v>288</v>
      </c>
      <c r="AA45" s="54">
        <f>Z45/X44</f>
        <v>0.16570771001150747</v>
      </c>
      <c r="AB45" s="145">
        <f>D44+F44+H44+J44+L44+N44+P44+R44+T44+V44</f>
        <v>22524</v>
      </c>
      <c r="AC45" s="57"/>
      <c r="AD45" s="98"/>
      <c r="AE45" t="s">
        <v>70</v>
      </c>
      <c r="AF45" s="109"/>
      <c r="AG45" s="109"/>
      <c r="AH45" s="48"/>
      <c r="AI45" s="91"/>
      <c r="AJ45" s="68"/>
      <c r="AK45" s="145"/>
    </row>
    <row r="46" spans="1:37" ht="27.75" customHeight="1" thickBot="1">
      <c r="A46" s="263"/>
      <c r="B46" s="218"/>
      <c r="C46" s="18" t="s">
        <v>21</v>
      </c>
      <c r="D46" s="80">
        <v>-941</v>
      </c>
      <c r="E46" s="31">
        <f>D46/D16</f>
        <v>-0.33309734513274336</v>
      </c>
      <c r="F46" s="80">
        <f>F44-F16</f>
        <v>-1364</v>
      </c>
      <c r="G46" s="31">
        <f>F46/F16</f>
        <v>-0.4236024844720497</v>
      </c>
      <c r="H46" s="80">
        <f>H44-H16</f>
        <v>-885</v>
      </c>
      <c r="I46" s="31">
        <f>H46/H16</f>
        <v>-0.27535780958307404</v>
      </c>
      <c r="J46" s="80">
        <f>J44-J16</f>
        <v>-1457</v>
      </c>
      <c r="K46" s="31">
        <f>J46/J16</f>
        <v>-0.3823143531881396</v>
      </c>
      <c r="L46" s="83">
        <f>L44-L16</f>
        <v>-948</v>
      </c>
      <c r="M46" s="31">
        <f>L46/L16</f>
        <v>-0.2989593188268685</v>
      </c>
      <c r="N46" s="83">
        <f>N44-N16</f>
        <v>-1744</v>
      </c>
      <c r="O46" s="31">
        <f>N46/N16</f>
        <v>-0.43929471032745593</v>
      </c>
      <c r="P46" s="83">
        <f>P44-P16</f>
        <v>-1996</v>
      </c>
      <c r="Q46" s="31">
        <f>P46/P16</f>
        <v>-0.48329297820823247</v>
      </c>
      <c r="R46" s="83">
        <f>R44-R16</f>
        <v>-381</v>
      </c>
      <c r="S46" s="31">
        <f>R46/R16</f>
        <v>-0.11943573667711599</v>
      </c>
      <c r="T46" s="83">
        <f>T44-T16</f>
        <v>-1190</v>
      </c>
      <c r="U46" s="31">
        <f>T46/T16</f>
        <v>-0.3143989431968296</v>
      </c>
      <c r="V46" s="83">
        <f>V44-V16</f>
        <v>-1331</v>
      </c>
      <c r="W46" s="31">
        <f>V46/V16</f>
        <v>-0.38635703918722786</v>
      </c>
      <c r="X46" s="83">
        <f>X44-X16</f>
        <v>-747</v>
      </c>
      <c r="Y46" s="31">
        <f>X46/X16</f>
        <v>-0.3006036217303823</v>
      </c>
      <c r="Z46" s="86">
        <f>Z44-Z16</f>
        <v>-604</v>
      </c>
      <c r="AA46" s="56">
        <f>Z46/Z16</f>
        <v>-0.22965779467680608</v>
      </c>
      <c r="AB46" s="113"/>
      <c r="AC46" s="57"/>
      <c r="AD46" s="99"/>
      <c r="AE46" s="104" t="s">
        <v>30</v>
      </c>
      <c r="AF46" s="105" t="s">
        <v>31</v>
      </c>
      <c r="AG46" s="106" t="s">
        <v>32</v>
      </c>
      <c r="AH46" s="90"/>
      <c r="AI46" s="47"/>
      <c r="AK46" s="145"/>
    </row>
    <row r="47" spans="1:37" ht="25.5" customHeight="1" thickBot="1" thickTop="1">
      <c r="A47" s="264" t="s">
        <v>12</v>
      </c>
      <c r="B47" s="216" t="s">
        <v>16</v>
      </c>
      <c r="C47" s="20"/>
      <c r="D47" s="82">
        <v>10110</v>
      </c>
      <c r="E47" s="23" t="s">
        <v>25</v>
      </c>
      <c r="F47" s="82">
        <v>8058</v>
      </c>
      <c r="G47" s="23" t="s">
        <v>25</v>
      </c>
      <c r="H47" s="82">
        <v>8806</v>
      </c>
      <c r="I47" s="23" t="s">
        <v>25</v>
      </c>
      <c r="J47" s="82">
        <v>8155</v>
      </c>
      <c r="K47" s="23" t="s">
        <v>25</v>
      </c>
      <c r="L47" s="82">
        <v>6657</v>
      </c>
      <c r="M47" s="23" t="s">
        <v>25</v>
      </c>
      <c r="N47" s="82">
        <v>6956</v>
      </c>
      <c r="O47" s="23" t="s">
        <v>25</v>
      </c>
      <c r="P47" s="82">
        <v>7903</v>
      </c>
      <c r="Q47" s="23" t="s">
        <v>25</v>
      </c>
      <c r="R47" s="82">
        <v>7837</v>
      </c>
      <c r="S47" s="23" t="s">
        <v>25</v>
      </c>
      <c r="T47" s="82">
        <v>7244</v>
      </c>
      <c r="U47" s="23" t="s">
        <v>25</v>
      </c>
      <c r="V47" s="82">
        <v>7411</v>
      </c>
      <c r="W47" s="23" t="s">
        <v>25</v>
      </c>
      <c r="X47" s="82">
        <v>7217</v>
      </c>
      <c r="Y47" s="23" t="s">
        <v>25</v>
      </c>
      <c r="Z47" s="88">
        <v>8354</v>
      </c>
      <c r="AA47" s="49" t="s">
        <v>25</v>
      </c>
      <c r="AB47" s="39">
        <f>D47+F47+H47+J47+L47+N47+P47+R47+T47+V47+X47+Z47</f>
        <v>94708</v>
      </c>
      <c r="AC47" s="77" t="s">
        <v>44</v>
      </c>
      <c r="AD47" s="97">
        <v>0.0372</v>
      </c>
      <c r="AE47" s="110"/>
      <c r="AF47" s="111"/>
      <c r="AG47" s="112"/>
      <c r="AH47" s="26"/>
      <c r="AI47" s="29"/>
      <c r="AJ47" s="115"/>
      <c r="AK47" s="145"/>
    </row>
    <row r="48" spans="1:37" ht="25.5" customHeight="1" thickTop="1">
      <c r="A48" s="265"/>
      <c r="B48" s="217"/>
      <c r="C48" s="21" t="s">
        <v>20</v>
      </c>
      <c r="D48" s="89">
        <v>231</v>
      </c>
      <c r="E48" s="30">
        <v>0.0413</v>
      </c>
      <c r="F48" s="89">
        <f>F47-D47</f>
        <v>-2052</v>
      </c>
      <c r="G48" s="30">
        <f>F48/D47</f>
        <v>-0.2029673590504451</v>
      </c>
      <c r="H48" s="89">
        <f>H47-F47</f>
        <v>748</v>
      </c>
      <c r="I48" s="30">
        <f>H48/F47</f>
        <v>0.09282700421940929</v>
      </c>
      <c r="J48" s="89">
        <f>J47-H47</f>
        <v>-651</v>
      </c>
      <c r="K48" s="30">
        <f>J48/H47</f>
        <v>-0.0739268680445151</v>
      </c>
      <c r="L48" s="89">
        <f>L47-J47</f>
        <v>-1498</v>
      </c>
      <c r="M48" s="30">
        <f>L48/J47</f>
        <v>-0.18369098712446352</v>
      </c>
      <c r="N48" s="79">
        <f>N47-L47</f>
        <v>299</v>
      </c>
      <c r="O48" s="42">
        <f>N48/L47</f>
        <v>0.04491512693405438</v>
      </c>
      <c r="P48" s="79">
        <f>P47-N47</f>
        <v>947</v>
      </c>
      <c r="Q48" s="42">
        <f>P48/N47</f>
        <v>0.1361414606095457</v>
      </c>
      <c r="R48" s="79">
        <f>R47-P47</f>
        <v>-66</v>
      </c>
      <c r="S48" s="42">
        <f>R48/P47</f>
        <v>-0.00835125901556371</v>
      </c>
      <c r="T48" s="79">
        <f>T47-R47</f>
        <v>-593</v>
      </c>
      <c r="U48" s="42">
        <f>T48/R47</f>
        <v>-0.07566670919994896</v>
      </c>
      <c r="V48" s="79">
        <f>V47-T47</f>
        <v>167</v>
      </c>
      <c r="W48" s="42">
        <f>V48/T47</f>
        <v>0.023053561568194367</v>
      </c>
      <c r="X48" s="79">
        <f>X47-V47</f>
        <v>-194</v>
      </c>
      <c r="Y48" s="42">
        <f>X48/V47</f>
        <v>-0.026177304007556336</v>
      </c>
      <c r="Z48" s="85">
        <f>Z47-X47</f>
        <v>1137</v>
      </c>
      <c r="AA48" s="54">
        <f>Z48/X47</f>
        <v>0.15754468615768324</v>
      </c>
      <c r="AB48" s="146">
        <f>D47+F47+H47+J47+L47+N47+P47+R47+T47+V47</f>
        <v>79137</v>
      </c>
      <c r="AC48" s="12"/>
      <c r="AD48" s="100"/>
      <c r="AE48" t="s">
        <v>70</v>
      </c>
      <c r="AH48" s="12"/>
      <c r="AI48" s="91"/>
      <c r="AJ48" s="68"/>
      <c r="AK48" s="145"/>
    </row>
    <row r="49" spans="1:34" ht="25.5" customHeight="1" thickBot="1">
      <c r="A49" s="263"/>
      <c r="B49" s="218"/>
      <c r="C49" s="18" t="s">
        <v>21</v>
      </c>
      <c r="D49" s="80"/>
      <c r="E49" s="31"/>
      <c r="F49" s="80"/>
      <c r="G49" s="31"/>
      <c r="H49" s="80"/>
      <c r="I49" s="31"/>
      <c r="J49" s="80"/>
      <c r="K49" s="31"/>
      <c r="L49" s="83"/>
      <c r="M49" s="31"/>
      <c r="N49" s="83"/>
      <c r="O49" s="31"/>
      <c r="P49" s="83"/>
      <c r="Q49" s="31"/>
      <c r="R49" s="83"/>
      <c r="S49" s="31"/>
      <c r="T49" s="83"/>
      <c r="U49" s="31"/>
      <c r="V49" s="83"/>
      <c r="W49" s="31"/>
      <c r="X49" s="83"/>
      <c r="Y49" s="31"/>
      <c r="Z49" s="86"/>
      <c r="AA49" s="56"/>
      <c r="AB49" s="10"/>
      <c r="AC49" s="9"/>
      <c r="AD49" s="101"/>
      <c r="AH49" s="9"/>
    </row>
    <row r="50" spans="1:34" ht="19.5" customHeight="1" thickBot="1">
      <c r="A50" s="266" t="s">
        <v>13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10"/>
      <c r="AC50" s="9"/>
      <c r="AD50" s="101"/>
      <c r="AH50" s="9"/>
    </row>
    <row r="51" spans="1:34" ht="19.5" customHeight="1" thickBot="1">
      <c r="A51" s="264" t="s">
        <v>14</v>
      </c>
      <c r="B51" s="216" t="s">
        <v>15</v>
      </c>
      <c r="C51" s="5"/>
      <c r="D51" s="82">
        <v>9890</v>
      </c>
      <c r="E51" s="23" t="s">
        <v>25</v>
      </c>
      <c r="F51" s="82">
        <v>11626</v>
      </c>
      <c r="G51" s="23" t="s">
        <v>25</v>
      </c>
      <c r="H51" s="82">
        <v>12288</v>
      </c>
      <c r="I51" s="23" t="s">
        <v>25</v>
      </c>
      <c r="J51" s="82">
        <v>11718</v>
      </c>
      <c r="K51" s="23" t="s">
        <v>25</v>
      </c>
      <c r="L51" s="82">
        <v>12246</v>
      </c>
      <c r="M51" s="23" t="s">
        <v>25</v>
      </c>
      <c r="N51" s="82">
        <v>12067</v>
      </c>
      <c r="O51" s="23" t="s">
        <v>25</v>
      </c>
      <c r="P51" s="82">
        <v>12376</v>
      </c>
      <c r="Q51" s="23" t="s">
        <v>25</v>
      </c>
      <c r="R51" s="82">
        <v>13016</v>
      </c>
      <c r="S51" s="23" t="s">
        <v>25</v>
      </c>
      <c r="T51" s="82">
        <v>13138</v>
      </c>
      <c r="U51" s="23" t="s">
        <v>25</v>
      </c>
      <c r="V51" s="82">
        <v>13401</v>
      </c>
      <c r="W51" s="23" t="s">
        <v>25</v>
      </c>
      <c r="X51" s="82">
        <v>13343</v>
      </c>
      <c r="Y51" s="23" t="s">
        <v>25</v>
      </c>
      <c r="Z51" s="116">
        <v>14102</v>
      </c>
      <c r="AA51" s="117" t="s">
        <v>25</v>
      </c>
      <c r="AB51" s="10"/>
      <c r="AC51" s="9"/>
      <c r="AD51" s="101"/>
      <c r="AH51" s="9"/>
    </row>
    <row r="52" spans="1:34" ht="30" customHeight="1" thickTop="1">
      <c r="A52" s="265"/>
      <c r="B52" s="217"/>
      <c r="C52" s="21" t="s">
        <v>20</v>
      </c>
      <c r="D52" s="89">
        <v>1078</v>
      </c>
      <c r="E52" s="30">
        <v>0.1223</v>
      </c>
      <c r="F52" s="89">
        <f>F51-D51</f>
        <v>1736</v>
      </c>
      <c r="G52" s="30">
        <f>F52/D51</f>
        <v>0.17553083923154703</v>
      </c>
      <c r="H52" s="89">
        <f>H51-F51</f>
        <v>662</v>
      </c>
      <c r="I52" s="30">
        <f>H52/F51</f>
        <v>0.056941338379494236</v>
      </c>
      <c r="J52" s="89">
        <f>J51-H51</f>
        <v>-570</v>
      </c>
      <c r="K52" s="30">
        <f>J52/H51</f>
        <v>-0.04638671875</v>
      </c>
      <c r="L52" s="89">
        <f>L51-J51</f>
        <v>528</v>
      </c>
      <c r="M52" s="30">
        <f>L52/J51</f>
        <v>0.04505888376856119</v>
      </c>
      <c r="N52" s="79">
        <f>N51-L51</f>
        <v>-179</v>
      </c>
      <c r="O52" s="42">
        <f>N52/L51</f>
        <v>-0.014617017801731177</v>
      </c>
      <c r="P52" s="79">
        <f>P51-N51</f>
        <v>309</v>
      </c>
      <c r="Q52" s="42">
        <f>P52/N51</f>
        <v>0.025607027430181485</v>
      </c>
      <c r="R52" s="79">
        <f>R51-P51</f>
        <v>640</v>
      </c>
      <c r="S52" s="42">
        <f>R52/P51</f>
        <v>0.051712992889463474</v>
      </c>
      <c r="T52" s="79">
        <f>T51-R51</f>
        <v>122</v>
      </c>
      <c r="U52" s="42">
        <f>T52/R51</f>
        <v>0.009373079287031346</v>
      </c>
      <c r="V52" s="79">
        <f>V51-T51</f>
        <v>263</v>
      </c>
      <c r="W52" s="42">
        <f>V52/T51</f>
        <v>0.020018267620642412</v>
      </c>
      <c r="X52" s="79">
        <f>X51-V51</f>
        <v>-58</v>
      </c>
      <c r="Y52" s="42">
        <f>X52/V51</f>
        <v>-0.004328035221252145</v>
      </c>
      <c r="Z52" s="85">
        <f>Z51-X51</f>
        <v>759</v>
      </c>
      <c r="AA52" s="54">
        <f>Z52/X51</f>
        <v>0.05688375927452597</v>
      </c>
      <c r="AB52" s="10"/>
      <c r="AC52" s="9"/>
      <c r="AD52" s="101"/>
      <c r="AH52" s="9"/>
    </row>
    <row r="53" spans="1:34" ht="25.5" customHeight="1" thickBot="1">
      <c r="A53" s="263"/>
      <c r="B53" s="218"/>
      <c r="C53" s="18" t="s">
        <v>21</v>
      </c>
      <c r="D53" s="80">
        <f>D51-D23</f>
        <v>1277</v>
      </c>
      <c r="E53" s="31">
        <f>D53/D23</f>
        <v>0.14826425171252758</v>
      </c>
      <c r="F53" s="80">
        <f>F51-F23</f>
        <v>2686</v>
      </c>
      <c r="G53" s="31">
        <f>F53/F23</f>
        <v>0.3004474272930649</v>
      </c>
      <c r="H53" s="80">
        <f>H51-H23</f>
        <v>3359</v>
      </c>
      <c r="I53" s="31">
        <f>H53/H23</f>
        <v>0.3761899428827416</v>
      </c>
      <c r="J53" s="80">
        <f>J51-J23</f>
        <v>3458</v>
      </c>
      <c r="K53" s="31">
        <f>J53/J23</f>
        <v>0.4186440677966102</v>
      </c>
      <c r="L53" s="83">
        <f>L51-L23</f>
        <v>4403</v>
      </c>
      <c r="M53" s="31">
        <f>L53/L23</f>
        <v>0.5613923243656764</v>
      </c>
      <c r="N53" s="83">
        <f>N51-N23</f>
        <v>4239</v>
      </c>
      <c r="O53" s="31">
        <f>N53/N23</f>
        <v>0.5415176290240163</v>
      </c>
      <c r="P53" s="83">
        <f>P51-P23</f>
        <v>3865</v>
      </c>
      <c r="Q53" s="31">
        <f>P53/P23</f>
        <v>0.454118199976501</v>
      </c>
      <c r="R53" s="83">
        <f>R51-R23</f>
        <v>4472</v>
      </c>
      <c r="S53" s="31">
        <f>R53/R23</f>
        <v>0.5234082397003745</v>
      </c>
      <c r="T53" s="83">
        <f>T51-T23</f>
        <v>4957</v>
      </c>
      <c r="U53" s="31">
        <f>T53/T23</f>
        <v>0.6059161471702725</v>
      </c>
      <c r="V53" s="83">
        <f>V51-V23</f>
        <v>5095</v>
      </c>
      <c r="W53" s="31">
        <f>V53/V23</f>
        <v>0.6134119913315675</v>
      </c>
      <c r="X53" s="83">
        <f>X51-X23</f>
        <v>5094</v>
      </c>
      <c r="Y53" s="31">
        <f>X53/X23</f>
        <v>0.6175293975027276</v>
      </c>
      <c r="Z53" s="86">
        <f>Z51-Z23</f>
        <v>5290</v>
      </c>
      <c r="AA53" s="56">
        <f>Z53/Z23</f>
        <v>0.600317748524739</v>
      </c>
      <c r="AB53" s="10"/>
      <c r="AC53" s="9"/>
      <c r="AD53" s="101"/>
      <c r="AH53" s="9"/>
    </row>
    <row r="55" spans="1:33" ht="23.25" customHeight="1">
      <c r="A55" s="241" t="s">
        <v>71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3"/>
      <c r="AF55" s="243"/>
      <c r="AG55" s="243"/>
    </row>
    <row r="56" ht="13.5" thickBot="1"/>
    <row r="57" spans="1:35" ht="20.25" customHeight="1" thickBot="1">
      <c r="A57" s="244" t="s">
        <v>47</v>
      </c>
      <c r="B57" s="262" t="s">
        <v>48</v>
      </c>
      <c r="C57" s="247"/>
      <c r="D57" s="214" t="s">
        <v>68</v>
      </c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9"/>
      <c r="AB57" s="250" t="s">
        <v>22</v>
      </c>
      <c r="AC57" s="235" t="s">
        <v>23</v>
      </c>
      <c r="AD57" s="253"/>
      <c r="AE57" s="255" t="s">
        <v>22</v>
      </c>
      <c r="AF57" s="256"/>
      <c r="AG57" s="256"/>
      <c r="AH57" s="235" t="s">
        <v>23</v>
      </c>
      <c r="AI57" s="236"/>
    </row>
    <row r="58" spans="1:35" ht="16.5" customHeight="1" thickBot="1" thickTop="1">
      <c r="A58" s="244"/>
      <c r="B58" s="263"/>
      <c r="C58" s="212"/>
      <c r="D58" s="239" t="s">
        <v>4</v>
      </c>
      <c r="E58" s="240"/>
      <c r="F58" s="239" t="s">
        <v>5</v>
      </c>
      <c r="G58" s="240"/>
      <c r="H58" s="239" t="s">
        <v>26</v>
      </c>
      <c r="I58" s="240"/>
      <c r="J58" s="239" t="s">
        <v>27</v>
      </c>
      <c r="K58" s="240"/>
      <c r="L58" s="239" t="s">
        <v>28</v>
      </c>
      <c r="M58" s="240"/>
      <c r="N58" s="239" t="s">
        <v>29</v>
      </c>
      <c r="O58" s="240"/>
      <c r="P58" s="239" t="s">
        <v>33</v>
      </c>
      <c r="Q58" s="240"/>
      <c r="R58" s="239" t="s">
        <v>40</v>
      </c>
      <c r="S58" s="240"/>
      <c r="T58" s="239" t="s">
        <v>45</v>
      </c>
      <c r="U58" s="240"/>
      <c r="V58" s="239" t="s">
        <v>46</v>
      </c>
      <c r="W58" s="240"/>
      <c r="X58" s="239" t="s">
        <v>49</v>
      </c>
      <c r="Y58" s="240"/>
      <c r="Z58" s="219" t="s">
        <v>50</v>
      </c>
      <c r="AA58" s="220"/>
      <c r="AB58" s="251"/>
      <c r="AC58" s="237"/>
      <c r="AD58" s="254"/>
      <c r="AE58" s="255"/>
      <c r="AF58" s="256"/>
      <c r="AG58" s="256"/>
      <c r="AH58" s="237"/>
      <c r="AI58" s="238"/>
    </row>
    <row r="59" spans="1:35" ht="14.25" thickBot="1" thickTop="1">
      <c r="A59" s="2"/>
      <c r="B59" s="1"/>
      <c r="C59" s="221" t="s">
        <v>36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3"/>
      <c r="AB59" s="252"/>
      <c r="AC59" s="24" t="s">
        <v>24</v>
      </c>
      <c r="AD59" s="95" t="s">
        <v>25</v>
      </c>
      <c r="AH59" s="24" t="s">
        <v>24</v>
      </c>
      <c r="AI59" s="25" t="s">
        <v>25</v>
      </c>
    </row>
    <row r="60" spans="1:35" ht="13.5" thickBot="1">
      <c r="A60" s="224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1"/>
      <c r="AB60" s="227" t="s">
        <v>6</v>
      </c>
      <c r="AC60" s="228"/>
      <c r="AD60" s="229"/>
      <c r="AE60" s="94" t="s">
        <v>30</v>
      </c>
      <c r="AF60" s="59" t="s">
        <v>31</v>
      </c>
      <c r="AG60" s="60" t="s">
        <v>32</v>
      </c>
      <c r="AH60" s="258"/>
      <c r="AI60" s="259"/>
    </row>
    <row r="61" spans="1:35" ht="24" customHeight="1" thickBot="1" thickTop="1">
      <c r="A61" s="212" t="s">
        <v>7</v>
      </c>
      <c r="B61" s="216" t="s">
        <v>8</v>
      </c>
      <c r="C61" s="7"/>
      <c r="D61" s="78">
        <v>516321</v>
      </c>
      <c r="E61" s="22" t="s">
        <v>25</v>
      </c>
      <c r="F61" s="78">
        <v>519462</v>
      </c>
      <c r="G61" s="22" t="s">
        <v>25</v>
      </c>
      <c r="H61" s="78">
        <v>519207</v>
      </c>
      <c r="I61" s="22" t="s">
        <v>25</v>
      </c>
      <c r="J61" s="78">
        <v>515914</v>
      </c>
      <c r="K61" s="22" t="s">
        <v>25</v>
      </c>
      <c r="L61" s="78">
        <v>512160</v>
      </c>
      <c r="M61" s="22" t="s">
        <v>25</v>
      </c>
      <c r="N61" s="78">
        <v>511783</v>
      </c>
      <c r="O61" s="22" t="s">
        <v>25</v>
      </c>
      <c r="P61" s="78">
        <v>516172</v>
      </c>
      <c r="Q61" s="22" t="s">
        <v>25</v>
      </c>
      <c r="R61" s="78">
        <v>517508</v>
      </c>
      <c r="S61" s="22" t="s">
        <v>25</v>
      </c>
      <c r="T61" s="78">
        <v>517062</v>
      </c>
      <c r="U61" s="22" t="s">
        <v>25</v>
      </c>
      <c r="V61" s="78">
        <v>517251</v>
      </c>
      <c r="W61" s="22" t="s">
        <v>25</v>
      </c>
      <c r="X61" s="78">
        <v>519018</v>
      </c>
      <c r="Y61" s="22" t="s">
        <v>25</v>
      </c>
      <c r="Z61" s="84">
        <v>522052</v>
      </c>
      <c r="AA61" s="49" t="s">
        <v>25</v>
      </c>
      <c r="AB61" s="230"/>
      <c r="AC61" s="231"/>
      <c r="AD61" s="232"/>
      <c r="AE61" s="69"/>
      <c r="AF61" s="69"/>
      <c r="AG61" s="69"/>
      <c r="AH61" s="114"/>
      <c r="AI61" s="61"/>
    </row>
    <row r="62" spans="1:34" ht="25.5" customHeight="1" thickBot="1" thickTop="1">
      <c r="A62" s="212"/>
      <c r="B62" s="217"/>
      <c r="C62" s="136" t="s">
        <v>20</v>
      </c>
      <c r="D62" s="89">
        <f>D61-Z35</f>
        <v>5741</v>
      </c>
      <c r="E62" s="30">
        <f>D62/Z35</f>
        <v>0.011244075365270868</v>
      </c>
      <c r="F62" s="89">
        <f>F61-D61</f>
        <v>3141</v>
      </c>
      <c r="G62" s="30">
        <f>F62/D61</f>
        <v>0.006083424846171277</v>
      </c>
      <c r="H62" s="89">
        <f>H61-F61</f>
        <v>-255</v>
      </c>
      <c r="I62" s="30">
        <f>H62/F61</f>
        <v>-0.0004908925003176363</v>
      </c>
      <c r="J62" s="89">
        <f>J61-H61</f>
        <v>-3293</v>
      </c>
      <c r="K62" s="30">
        <f>J62/H61</f>
        <v>-0.006342364413422777</v>
      </c>
      <c r="L62" s="89">
        <f>L61-J61</f>
        <v>-3754</v>
      </c>
      <c r="M62" s="30">
        <f>L62/J61</f>
        <v>-0.007276406532871758</v>
      </c>
      <c r="N62" s="79">
        <f>N61-L61</f>
        <v>-377</v>
      </c>
      <c r="O62" s="42">
        <f>N62/L61</f>
        <v>-0.000736098094345517</v>
      </c>
      <c r="P62" s="79">
        <f>P61-N61</f>
        <v>4389</v>
      </c>
      <c r="Q62" s="42">
        <f>P62/N61</f>
        <v>0.00857590033275822</v>
      </c>
      <c r="R62" s="79">
        <f>R61-P61</f>
        <v>1336</v>
      </c>
      <c r="S62" s="42">
        <f>R62/P61</f>
        <v>0.002588284525313268</v>
      </c>
      <c r="T62" s="79">
        <f>T61-R61</f>
        <v>-446</v>
      </c>
      <c r="U62" s="42">
        <f>T62/R61</f>
        <v>-0.0008618224259335121</v>
      </c>
      <c r="V62" s="79">
        <f>V61-T61</f>
        <v>189</v>
      </c>
      <c r="W62" s="42">
        <f>V62/T61</f>
        <v>0.00036552676468199174</v>
      </c>
      <c r="X62" s="79">
        <f>X61-V61</f>
        <v>1767</v>
      </c>
      <c r="Y62" s="42">
        <f>X62/V61</f>
        <v>0.0034161364598618467</v>
      </c>
      <c r="Z62" s="85">
        <f>Z61-X61</f>
        <v>3034</v>
      </c>
      <c r="AA62" s="54">
        <f>Z62/X61</f>
        <v>0.00584565467864313</v>
      </c>
      <c r="AB62" s="145">
        <f>(D61+F61+H61+J61+L61+N61+P61+R61+T61+V61+X61+Z61)/12</f>
        <v>516992.5</v>
      </c>
      <c r="AC62" s="71"/>
      <c r="AD62" s="96"/>
      <c r="AE62" s="69"/>
      <c r="AF62" s="69"/>
      <c r="AG62" s="69"/>
      <c r="AH62" s="9" t="s">
        <v>84</v>
      </c>
    </row>
    <row r="63" spans="1:35" ht="27.75" customHeight="1" thickBot="1" thickTop="1">
      <c r="A63" s="212"/>
      <c r="B63" s="218"/>
      <c r="C63" s="137" t="s">
        <v>21</v>
      </c>
      <c r="D63" s="80">
        <f>D61-D35</f>
        <v>27823</v>
      </c>
      <c r="E63" s="31">
        <f>D63/D35</f>
        <v>0.05695622090571507</v>
      </c>
      <c r="F63" s="80">
        <f>F61-F35</f>
        <v>27665</v>
      </c>
      <c r="G63" s="31">
        <f>F63/F35</f>
        <v>0.05625288482849631</v>
      </c>
      <c r="H63" s="80">
        <f>H61-H35</f>
        <v>25869</v>
      </c>
      <c r="I63" s="31">
        <f>H63/H35</f>
        <v>0.05243666613964462</v>
      </c>
      <c r="J63" s="80">
        <f>J61-J35</f>
        <v>22770</v>
      </c>
      <c r="K63" s="31">
        <f>J63/J35</f>
        <v>0.046173125902373345</v>
      </c>
      <c r="L63" s="80">
        <f>L61-L35</f>
        <v>21589</v>
      </c>
      <c r="M63" s="31">
        <f>L63/L35</f>
        <v>0.044007900997001456</v>
      </c>
      <c r="N63" s="80">
        <f>N61-N35</f>
        <v>19200</v>
      </c>
      <c r="O63" s="31">
        <f>N63/N35</f>
        <v>0.038978202658232215</v>
      </c>
      <c r="P63" s="80">
        <f>P61-P35</f>
        <v>19276</v>
      </c>
      <c r="Q63" s="31">
        <f>P63/P35</f>
        <v>0.038792825862957236</v>
      </c>
      <c r="R63" s="80">
        <f>R61-R35</f>
        <v>17007</v>
      </c>
      <c r="S63" s="31">
        <f>R63/R35</f>
        <v>0.03397995208800782</v>
      </c>
      <c r="T63" s="80">
        <f>T61-T35</f>
        <v>14761</v>
      </c>
      <c r="U63" s="31">
        <f>T63/T35</f>
        <v>0.029386762120720444</v>
      </c>
      <c r="V63" s="80">
        <f>V61-V35</f>
        <v>13164</v>
      </c>
      <c r="W63" s="31">
        <f>V63/V35</f>
        <v>0.026114539752066606</v>
      </c>
      <c r="X63" s="80">
        <f>X61-X35</f>
        <v>12574</v>
      </c>
      <c r="Y63" s="31">
        <f>X63/X35</f>
        <v>0.02482801652305092</v>
      </c>
      <c r="Z63" s="85">
        <f>Z61-Z35</f>
        <v>11472</v>
      </c>
      <c r="AA63" s="54">
        <f>Z63/Z35</f>
        <v>0.022468565161189235</v>
      </c>
      <c r="AB63" s="70"/>
      <c r="AC63" s="72"/>
      <c r="AD63" s="96"/>
      <c r="AE63" s="104" t="s">
        <v>30</v>
      </c>
      <c r="AF63" s="105" t="s">
        <v>31</v>
      </c>
      <c r="AG63" s="106" t="s">
        <v>32</v>
      </c>
      <c r="AH63" s="72"/>
      <c r="AI63" s="69"/>
    </row>
    <row r="64" spans="1:37" ht="24" customHeight="1" thickBot="1" thickTop="1">
      <c r="A64" s="212" t="s">
        <v>9</v>
      </c>
      <c r="B64" s="213" t="s">
        <v>19</v>
      </c>
      <c r="C64" s="138"/>
      <c r="D64" s="81">
        <v>14800</v>
      </c>
      <c r="E64" s="23" t="s">
        <v>25</v>
      </c>
      <c r="F64" s="81">
        <v>13170</v>
      </c>
      <c r="G64" s="23" t="s">
        <v>25</v>
      </c>
      <c r="H64" s="81">
        <v>13337</v>
      </c>
      <c r="I64" s="23" t="s">
        <v>25</v>
      </c>
      <c r="J64" s="81">
        <v>11928</v>
      </c>
      <c r="K64" s="23" t="s">
        <v>25</v>
      </c>
      <c r="L64" s="81">
        <v>9802</v>
      </c>
      <c r="M64" s="23" t="s">
        <v>25</v>
      </c>
      <c r="N64" s="81">
        <v>14418</v>
      </c>
      <c r="O64" s="23" t="s">
        <v>25</v>
      </c>
      <c r="P64" s="81">
        <v>16573</v>
      </c>
      <c r="Q64" s="23" t="s">
        <v>25</v>
      </c>
      <c r="R64" s="81">
        <v>13732</v>
      </c>
      <c r="S64" s="23" t="s">
        <v>25</v>
      </c>
      <c r="T64" s="81">
        <v>14241</v>
      </c>
      <c r="U64" s="23" t="s">
        <v>25</v>
      </c>
      <c r="V64" s="81">
        <v>13519</v>
      </c>
      <c r="W64" s="23" t="s">
        <v>25</v>
      </c>
      <c r="X64" s="81">
        <v>13357</v>
      </c>
      <c r="Y64" s="23" t="s">
        <v>25</v>
      </c>
      <c r="Z64" s="84">
        <v>14815</v>
      </c>
      <c r="AA64" s="49" t="s">
        <v>25</v>
      </c>
      <c r="AB64" s="39">
        <f>D64+F64+H64+J64+L64+N64+P64+R64+T64+V64+X64+Z64</f>
        <v>163692</v>
      </c>
      <c r="AC64" s="77"/>
      <c r="AD64" s="97"/>
      <c r="AE64" s="107">
        <v>95878</v>
      </c>
      <c r="AF64" s="108">
        <v>63095</v>
      </c>
      <c r="AG64" s="108">
        <v>4719</v>
      </c>
      <c r="AH64" s="26" t="s">
        <v>75</v>
      </c>
      <c r="AI64" s="29">
        <v>-0.052</v>
      </c>
      <c r="AK64" s="115"/>
    </row>
    <row r="65" spans="1:35" ht="25.5" customHeight="1" thickBot="1" thickTop="1">
      <c r="A65" s="212"/>
      <c r="B65" s="213"/>
      <c r="C65" s="136" t="s">
        <v>20</v>
      </c>
      <c r="D65" s="89">
        <f>D64-Z38</f>
        <v>0</v>
      </c>
      <c r="E65" s="30">
        <f>D65/Z38</f>
        <v>0</v>
      </c>
      <c r="F65" s="89">
        <f>F64-D64</f>
        <v>-1630</v>
      </c>
      <c r="G65" s="30">
        <f>F65/D64</f>
        <v>-0.11013513513513513</v>
      </c>
      <c r="H65" s="89">
        <f>H64-F64</f>
        <v>167</v>
      </c>
      <c r="I65" s="30">
        <f>H65/F64</f>
        <v>0.012680334092634776</v>
      </c>
      <c r="J65" s="89">
        <f>J64-H64</f>
        <v>-1409</v>
      </c>
      <c r="K65" s="30">
        <f>J65/H64</f>
        <v>-0.10564594736447477</v>
      </c>
      <c r="L65" s="89">
        <f>L64-J64</f>
        <v>-2126</v>
      </c>
      <c r="M65" s="30">
        <f>L65/J64</f>
        <v>-0.17823608316566064</v>
      </c>
      <c r="N65" s="79">
        <f>N64-L64</f>
        <v>4616</v>
      </c>
      <c r="O65" s="42">
        <f>N65/L64</f>
        <v>0.47092430116302797</v>
      </c>
      <c r="P65" s="79">
        <f>P64-N64</f>
        <v>2155</v>
      </c>
      <c r="Q65" s="42">
        <f>P65/N64</f>
        <v>0.14946594534609517</v>
      </c>
      <c r="R65" s="79">
        <f>R64-P64</f>
        <v>-2841</v>
      </c>
      <c r="S65" s="42">
        <f>R65/P64</f>
        <v>-0.17142339950521934</v>
      </c>
      <c r="T65" s="79">
        <f>T64-R64</f>
        <v>509</v>
      </c>
      <c r="U65" s="42">
        <f>T65/R64</f>
        <v>0.037066705505388875</v>
      </c>
      <c r="V65" s="79">
        <f>V64-T64</f>
        <v>-722</v>
      </c>
      <c r="W65" s="42">
        <f>V65/T64</f>
        <v>-0.050698686889965594</v>
      </c>
      <c r="X65" s="79">
        <f>X64-V64</f>
        <v>-162</v>
      </c>
      <c r="Y65" s="42">
        <f>X65/V64</f>
        <v>-0.011983134847252016</v>
      </c>
      <c r="Z65" s="85">
        <f>Z64-X64</f>
        <v>1458</v>
      </c>
      <c r="AA65" s="54">
        <f>Z65/X64</f>
        <v>0.10915624766040279</v>
      </c>
      <c r="AB65" s="145">
        <f>D64+F64+H64+J64+L64+N64+P64+R64+T64+V64+X64+Z64</f>
        <v>163692</v>
      </c>
      <c r="AC65" s="57"/>
      <c r="AD65" s="98"/>
      <c r="AE65" s="150" t="s">
        <v>90</v>
      </c>
      <c r="AF65" s="152"/>
      <c r="AG65" s="152"/>
      <c r="AH65" s="57"/>
      <c r="AI65" s="155"/>
    </row>
    <row r="66" spans="1:35" ht="27.75" customHeight="1" thickBot="1" thickTop="1">
      <c r="A66" s="212"/>
      <c r="B66" s="213"/>
      <c r="C66" s="137" t="s">
        <v>21</v>
      </c>
      <c r="D66" s="80">
        <f>D64-D38</f>
        <v>-1167</v>
      </c>
      <c r="E66" s="31">
        <f>D66/D38</f>
        <v>-0.07308824450429009</v>
      </c>
      <c r="F66" s="80">
        <f>F64-F38</f>
        <v>-1051</v>
      </c>
      <c r="G66" s="31">
        <f>F66/F38</f>
        <v>-0.07390478869277829</v>
      </c>
      <c r="H66" s="80">
        <f>H64-H38</f>
        <v>-1435</v>
      </c>
      <c r="I66" s="31">
        <f>H66/H38</f>
        <v>-0.097143243975088</v>
      </c>
      <c r="J66" s="80">
        <f>J64-J38</f>
        <v>-884</v>
      </c>
      <c r="K66" s="31">
        <f>J66/J38</f>
        <v>-0.06899781454886045</v>
      </c>
      <c r="L66" s="80">
        <f>L64-L38</f>
        <v>-893</v>
      </c>
      <c r="M66" s="31">
        <f>L66/L38</f>
        <v>-0.08349696119682094</v>
      </c>
      <c r="N66" s="80">
        <f>N64-N38</f>
        <v>-915</v>
      </c>
      <c r="O66" s="31">
        <f>N66/N38</f>
        <v>-0.05967521033065936</v>
      </c>
      <c r="P66" s="80">
        <f>P64-P38</f>
        <v>687</v>
      </c>
      <c r="Q66" s="31">
        <f>P66/P38</f>
        <v>0.04324562507868564</v>
      </c>
      <c r="R66" s="80">
        <f>R64-R38</f>
        <v>-675</v>
      </c>
      <c r="S66" s="31">
        <f>R66/R38</f>
        <v>-0.04685222461303533</v>
      </c>
      <c r="T66" s="80">
        <f>T64-T38</f>
        <v>-1380</v>
      </c>
      <c r="U66" s="31">
        <f>T66/T38</f>
        <v>-0.08834261570962167</v>
      </c>
      <c r="V66" s="80">
        <f>V64-V38</f>
        <v>-1129</v>
      </c>
      <c r="W66" s="31">
        <f>V66/V38</f>
        <v>-0.07707536865101038</v>
      </c>
      <c r="X66" s="80">
        <f>X64-X38</f>
        <v>-152</v>
      </c>
      <c r="Y66" s="31">
        <f>X66/X38</f>
        <v>-0.011251758087201125</v>
      </c>
      <c r="Z66" s="85">
        <f>Z64-Z38</f>
        <v>15</v>
      </c>
      <c r="AA66" s="54">
        <f>Z66/Z38</f>
        <v>0.0010135135135135136</v>
      </c>
      <c r="AB66" s="113"/>
      <c r="AC66" s="57"/>
      <c r="AD66" s="99"/>
      <c r="AE66" s="104" t="s">
        <v>30</v>
      </c>
      <c r="AF66" s="105" t="s">
        <v>31</v>
      </c>
      <c r="AG66" s="106" t="s">
        <v>32</v>
      </c>
      <c r="AH66" s="156"/>
      <c r="AI66" s="6"/>
    </row>
    <row r="67" spans="1:37" ht="24" customHeight="1" thickBot="1" thickTop="1">
      <c r="A67" s="212" t="s">
        <v>10</v>
      </c>
      <c r="B67" s="213" t="s">
        <v>17</v>
      </c>
      <c r="C67" s="139"/>
      <c r="D67" s="82">
        <v>4018</v>
      </c>
      <c r="E67" s="23" t="s">
        <v>25</v>
      </c>
      <c r="F67" s="82">
        <v>4482</v>
      </c>
      <c r="G67" s="23" t="s">
        <v>25</v>
      </c>
      <c r="H67" s="82">
        <v>5929</v>
      </c>
      <c r="I67" s="23" t="s">
        <v>25</v>
      </c>
      <c r="J67" s="82">
        <v>7235</v>
      </c>
      <c r="K67" s="23" t="s">
        <v>25</v>
      </c>
      <c r="L67" s="82">
        <v>6847</v>
      </c>
      <c r="M67" s="23" t="s">
        <v>25</v>
      </c>
      <c r="N67" s="82">
        <v>7088</v>
      </c>
      <c r="O67" s="23" t="s">
        <v>25</v>
      </c>
      <c r="P67" s="82">
        <v>6313</v>
      </c>
      <c r="Q67" s="23" t="s">
        <v>25</v>
      </c>
      <c r="R67" s="82">
        <v>5690</v>
      </c>
      <c r="S67" s="23" t="s">
        <v>25</v>
      </c>
      <c r="T67" s="82">
        <v>8767</v>
      </c>
      <c r="U67" s="23" t="s">
        <v>25</v>
      </c>
      <c r="V67" s="82">
        <v>6820</v>
      </c>
      <c r="W67" s="23" t="s">
        <v>25</v>
      </c>
      <c r="X67" s="82">
        <v>4918</v>
      </c>
      <c r="Y67" s="23" t="s">
        <v>25</v>
      </c>
      <c r="Z67" s="84">
        <v>5521</v>
      </c>
      <c r="AA67" s="49" t="s">
        <v>25</v>
      </c>
      <c r="AB67" s="39">
        <f>D67+F67+H67+J67+L67+N67+P67+R67+T67+V67+X67+Z67</f>
        <v>73628</v>
      </c>
      <c r="AC67" s="77"/>
      <c r="AD67" s="97"/>
      <c r="AE67" s="110">
        <v>48176</v>
      </c>
      <c r="AF67" s="111">
        <v>24477</v>
      </c>
      <c r="AG67" s="112">
        <v>975</v>
      </c>
      <c r="AH67" s="26" t="s">
        <v>76</v>
      </c>
      <c r="AI67" s="29">
        <v>0.0843</v>
      </c>
      <c r="AK67" s="115"/>
    </row>
    <row r="68" spans="1:35" ht="25.5" customHeight="1" thickBot="1" thickTop="1">
      <c r="A68" s="212"/>
      <c r="B68" s="213"/>
      <c r="C68" s="140" t="s">
        <v>20</v>
      </c>
      <c r="D68" s="89">
        <f>D67-Z41</f>
        <v>-602</v>
      </c>
      <c r="E68" s="30">
        <f>D68/Z41</f>
        <v>-0.1303030303030303</v>
      </c>
      <c r="F68" s="89">
        <f>F67-D67</f>
        <v>464</v>
      </c>
      <c r="G68" s="30">
        <f>F68/D67</f>
        <v>0.11548033847685416</v>
      </c>
      <c r="H68" s="89">
        <f>H67-F67</f>
        <v>1447</v>
      </c>
      <c r="I68" s="30">
        <f>H68/F67</f>
        <v>0.32284694332887104</v>
      </c>
      <c r="J68" s="89">
        <f>J67-H67</f>
        <v>1306</v>
      </c>
      <c r="K68" s="30">
        <f>J68/H67</f>
        <v>0.22027323326024625</v>
      </c>
      <c r="L68" s="89">
        <f>L67-J67</f>
        <v>-388</v>
      </c>
      <c r="M68" s="30">
        <f>L68/J67</f>
        <v>-0.053628196268140985</v>
      </c>
      <c r="N68" s="79">
        <f>N67-L67</f>
        <v>241</v>
      </c>
      <c r="O68" s="42">
        <f>N68/L67</f>
        <v>0.03519789688914853</v>
      </c>
      <c r="P68" s="79">
        <f>P67-N67</f>
        <v>-775</v>
      </c>
      <c r="Q68" s="42">
        <f>P68/N67</f>
        <v>-0.10933972911963882</v>
      </c>
      <c r="R68" s="79">
        <f>R67-P67</f>
        <v>-623</v>
      </c>
      <c r="S68" s="42">
        <f>R68/P67</f>
        <v>-0.09868525265325519</v>
      </c>
      <c r="T68" s="79">
        <f>T67-R67</f>
        <v>3077</v>
      </c>
      <c r="U68" s="42">
        <f>T68/R67</f>
        <v>0.5407732864674868</v>
      </c>
      <c r="V68" s="79">
        <f>V67-T67</f>
        <v>-1947</v>
      </c>
      <c r="W68" s="42">
        <f>V68/T67</f>
        <v>-0.22208281053952322</v>
      </c>
      <c r="X68" s="79">
        <f>X67-V67</f>
        <v>-1902</v>
      </c>
      <c r="Y68" s="42">
        <f>X68/V67</f>
        <v>-0.2788856304985337</v>
      </c>
      <c r="Z68" s="85">
        <f>Z67-X67</f>
        <v>603</v>
      </c>
      <c r="AA68" s="54">
        <f>Z68/X67</f>
        <v>0.12261081740544937</v>
      </c>
      <c r="AB68" s="145">
        <f>D67+F67+H67+J67+L67+N67+P67+R67+T67+V67+X67+Z67</f>
        <v>73628</v>
      </c>
      <c r="AC68" s="57"/>
      <c r="AD68" s="98"/>
      <c r="AE68" s="150" t="s">
        <v>90</v>
      </c>
      <c r="AF68" s="152"/>
      <c r="AG68" s="152"/>
      <c r="AH68" s="57"/>
      <c r="AI68" s="155"/>
    </row>
    <row r="69" spans="1:35" ht="27.75" customHeight="1" thickBot="1" thickTop="1">
      <c r="A69" s="212"/>
      <c r="B69" s="213"/>
      <c r="C69" s="137" t="s">
        <v>21</v>
      </c>
      <c r="D69" s="80">
        <f>D67-D41</f>
        <v>-993</v>
      </c>
      <c r="E69" s="31">
        <f>D69/D41</f>
        <v>-0.1981640391139493</v>
      </c>
      <c r="F69" s="80">
        <f>F67-F41</f>
        <v>-653</v>
      </c>
      <c r="G69" s="31">
        <f>F69/F41</f>
        <v>-0.12716650438169425</v>
      </c>
      <c r="H69" s="80">
        <f>H67-H41</f>
        <v>-549</v>
      </c>
      <c r="I69" s="31">
        <f>H69/H41</f>
        <v>-0.08474837912936091</v>
      </c>
      <c r="J69" s="80">
        <f>J67-J41</f>
        <v>989</v>
      </c>
      <c r="K69" s="31">
        <f>J69/J41</f>
        <v>0.15834133845661222</v>
      </c>
      <c r="L69" s="80">
        <f>L67-L41</f>
        <v>492</v>
      </c>
      <c r="M69" s="31">
        <f>L69/L41</f>
        <v>0.07741935483870968</v>
      </c>
      <c r="N69" s="80">
        <f>N67-N41</f>
        <v>887</v>
      </c>
      <c r="O69" s="31">
        <f>N69/N41</f>
        <v>0.1430414449282374</v>
      </c>
      <c r="P69" s="80">
        <f>P67-P41</f>
        <v>1171</v>
      </c>
      <c r="Q69" s="31">
        <f>P69/P41</f>
        <v>0.2277323998444185</v>
      </c>
      <c r="R69" s="80">
        <f>R67-R41</f>
        <v>1201</v>
      </c>
      <c r="S69" s="31">
        <f>R69/R41</f>
        <v>0.2675428826019158</v>
      </c>
      <c r="T69" s="80">
        <f>T67-T41</f>
        <v>1309</v>
      </c>
      <c r="U69" s="31">
        <f>T69/T41</f>
        <v>0.17551622418879056</v>
      </c>
      <c r="V69" s="80">
        <f>V67-V41</f>
        <v>1140</v>
      </c>
      <c r="W69" s="31">
        <f>V69/V41</f>
        <v>0.2007042253521127</v>
      </c>
      <c r="X69" s="80">
        <f>X67-X41</f>
        <v>-170</v>
      </c>
      <c r="Y69" s="31">
        <f>X69/X41</f>
        <v>-0.03341194968553459</v>
      </c>
      <c r="Z69" s="85">
        <f>Z67-Z41</f>
        <v>901</v>
      </c>
      <c r="AA69" s="54">
        <f>Z69/Z41</f>
        <v>0.195021645021645</v>
      </c>
      <c r="AB69" s="113"/>
      <c r="AC69" s="57"/>
      <c r="AD69" s="99"/>
      <c r="AE69" s="104" t="s">
        <v>30</v>
      </c>
      <c r="AF69" s="105" t="s">
        <v>31</v>
      </c>
      <c r="AG69" s="106" t="s">
        <v>32</v>
      </c>
      <c r="AH69" s="57"/>
      <c r="AI69" s="6"/>
    </row>
    <row r="70" spans="1:37" ht="24" customHeight="1" thickBot="1" thickTop="1">
      <c r="A70" s="212" t="s">
        <v>11</v>
      </c>
      <c r="B70" s="213" t="s">
        <v>18</v>
      </c>
      <c r="C70" s="139"/>
      <c r="D70" s="82">
        <v>1684</v>
      </c>
      <c r="E70" s="23" t="s">
        <v>25</v>
      </c>
      <c r="F70" s="82">
        <v>1551</v>
      </c>
      <c r="G70" s="23" t="s">
        <v>25</v>
      </c>
      <c r="H70" s="82">
        <v>2453</v>
      </c>
      <c r="I70" s="23" t="s">
        <v>25</v>
      </c>
      <c r="J70" s="82">
        <v>2752</v>
      </c>
      <c r="K70" s="23" t="s">
        <v>25</v>
      </c>
      <c r="L70" s="82">
        <v>2159</v>
      </c>
      <c r="M70" s="23" t="s">
        <v>25</v>
      </c>
      <c r="N70" s="82">
        <v>2309</v>
      </c>
      <c r="O70" s="23" t="s">
        <v>25</v>
      </c>
      <c r="P70" s="82">
        <v>2809</v>
      </c>
      <c r="Q70" s="23" t="s">
        <v>25</v>
      </c>
      <c r="R70" s="82">
        <v>2782</v>
      </c>
      <c r="S70" s="23" t="s">
        <v>25</v>
      </c>
      <c r="T70" s="82">
        <v>1569</v>
      </c>
      <c r="U70" s="23" t="s">
        <v>25</v>
      </c>
      <c r="V70" s="82">
        <v>1877</v>
      </c>
      <c r="W70" s="23" t="s">
        <v>25</v>
      </c>
      <c r="X70" s="82">
        <v>3310</v>
      </c>
      <c r="Y70" s="23" t="s">
        <v>25</v>
      </c>
      <c r="Z70" s="84">
        <v>3267</v>
      </c>
      <c r="AA70" s="49" t="s">
        <v>25</v>
      </c>
      <c r="AB70" s="39">
        <f>D70+F70+H70+J70+L70+N70+P70+R70+T70+V70+X70+Z70</f>
        <v>28522</v>
      </c>
      <c r="AC70" s="77"/>
      <c r="AD70" s="97"/>
      <c r="AE70" s="110">
        <v>16970</v>
      </c>
      <c r="AF70" s="111">
        <v>11552</v>
      </c>
      <c r="AG70" s="112">
        <v>0</v>
      </c>
      <c r="AH70" s="26" t="s">
        <v>77</v>
      </c>
      <c r="AI70" s="29">
        <v>0.085</v>
      </c>
      <c r="AK70" s="115"/>
    </row>
    <row r="71" spans="1:35" ht="25.5" customHeight="1" thickBot="1" thickTop="1">
      <c r="A71" s="212"/>
      <c r="B71" s="213"/>
      <c r="C71" s="140" t="s">
        <v>20</v>
      </c>
      <c r="D71" s="89">
        <f>D70-Z44</f>
        <v>-342</v>
      </c>
      <c r="E71" s="30">
        <f>D71/Z44</f>
        <v>-0.1688055281342547</v>
      </c>
      <c r="F71" s="89">
        <f>F70-D70</f>
        <v>-133</v>
      </c>
      <c r="G71" s="30">
        <f>F71/D70</f>
        <v>-0.07897862232779097</v>
      </c>
      <c r="H71" s="89">
        <f>H70-F70</f>
        <v>902</v>
      </c>
      <c r="I71" s="30">
        <f>H71/F70</f>
        <v>0.5815602836879432</v>
      </c>
      <c r="J71" s="89">
        <f>J70-H70</f>
        <v>299</v>
      </c>
      <c r="K71" s="30">
        <f>J71/H70</f>
        <v>0.12189156135344476</v>
      </c>
      <c r="L71" s="89">
        <f>L70-J70</f>
        <v>-593</v>
      </c>
      <c r="M71" s="30">
        <f>L71/J70</f>
        <v>-0.2154796511627907</v>
      </c>
      <c r="N71" s="79">
        <f>N70-L70</f>
        <v>150</v>
      </c>
      <c r="O71" s="42">
        <f>N71/L70</f>
        <v>0.06947660954145438</v>
      </c>
      <c r="P71" s="79">
        <f>P70-N70</f>
        <v>500</v>
      </c>
      <c r="Q71" s="42">
        <f>P71/N70</f>
        <v>0.21654395842355997</v>
      </c>
      <c r="R71" s="79">
        <f>R70-P70</f>
        <v>-27</v>
      </c>
      <c r="S71" s="42">
        <f>R71/P70</f>
        <v>-0.009611961552153792</v>
      </c>
      <c r="T71" s="79">
        <f>T70-R70</f>
        <v>-1213</v>
      </c>
      <c r="U71" s="42">
        <f>T71/R70</f>
        <v>-0.43601725377426315</v>
      </c>
      <c r="V71" s="79">
        <f>V70-T70</f>
        <v>308</v>
      </c>
      <c r="W71" s="42">
        <f>V71/T70</f>
        <v>0.19630337794773742</v>
      </c>
      <c r="X71" s="79">
        <f>X70-V70</f>
        <v>1433</v>
      </c>
      <c r="Y71" s="42">
        <f>X71/V70</f>
        <v>0.7634523175279702</v>
      </c>
      <c r="Z71" s="85">
        <f>Z70-X70</f>
        <v>-43</v>
      </c>
      <c r="AA71" s="54">
        <f>Z71/X70</f>
        <v>-0.012990936555891239</v>
      </c>
      <c r="AB71" s="145">
        <f>D70+F70+H70+J70+L70+N70+P70+R70+T70+V70+X70+Z70</f>
        <v>28522</v>
      </c>
      <c r="AC71" s="57"/>
      <c r="AD71" s="98"/>
      <c r="AE71" s="150" t="s">
        <v>90</v>
      </c>
      <c r="AF71" s="152"/>
      <c r="AG71" s="152"/>
      <c r="AH71" s="57"/>
      <c r="AI71" s="155"/>
    </row>
    <row r="72" spans="1:35" ht="27.75" customHeight="1" thickBot="1" thickTop="1">
      <c r="A72" s="212"/>
      <c r="B72" s="213"/>
      <c r="C72" s="137" t="s">
        <v>21</v>
      </c>
      <c r="D72" s="80">
        <f>D70-D44</f>
        <v>-200</v>
      </c>
      <c r="E72" s="31">
        <f>D72/D44</f>
        <v>-0.10615711252653928</v>
      </c>
      <c r="F72" s="80">
        <f>F70-F44</f>
        <v>-305</v>
      </c>
      <c r="G72" s="31">
        <f>F72/F44</f>
        <v>-0.16433189655172414</v>
      </c>
      <c r="H72" s="80">
        <f>H70-H44</f>
        <v>124</v>
      </c>
      <c r="I72" s="31">
        <f>H72/H44</f>
        <v>0.053241734650064404</v>
      </c>
      <c r="J72" s="80">
        <f>J70-J44</f>
        <v>398</v>
      </c>
      <c r="K72" s="31">
        <f>J72/J44</f>
        <v>0.16907391673746813</v>
      </c>
      <c r="L72" s="80">
        <f>L70-L44</f>
        <v>-64</v>
      </c>
      <c r="M72" s="31">
        <f>L72/L44</f>
        <v>-0.028789923526765633</v>
      </c>
      <c r="N72" s="80">
        <f>N70-N44</f>
        <v>83</v>
      </c>
      <c r="O72" s="31">
        <f>N72/N44</f>
        <v>0.03728661275831087</v>
      </c>
      <c r="P72" s="80">
        <f>P70-P44</f>
        <v>675</v>
      </c>
      <c r="Q72" s="31">
        <f>P72/P44</f>
        <v>0.31630740393626994</v>
      </c>
      <c r="R72" s="80">
        <f>R70-R44</f>
        <v>-27</v>
      </c>
      <c r="S72" s="31">
        <f>R72/R44</f>
        <v>-0.009611961552153792</v>
      </c>
      <c r="T72" s="80">
        <f>T70-T44</f>
        <v>-1026</v>
      </c>
      <c r="U72" s="31">
        <f>T72/T44</f>
        <v>-0.3953757225433526</v>
      </c>
      <c r="V72" s="80">
        <f>V70-V44</f>
        <v>-237</v>
      </c>
      <c r="W72" s="31">
        <f>V72/V44</f>
        <v>-0.11210974456007569</v>
      </c>
      <c r="X72" s="80">
        <f>X70-X44</f>
        <v>1572</v>
      </c>
      <c r="Y72" s="31">
        <f>X72/X44</f>
        <v>0.904487917146145</v>
      </c>
      <c r="Z72" s="85">
        <f>Z70-Z44</f>
        <v>1241</v>
      </c>
      <c r="AA72" s="54">
        <f>Z72/Z44</f>
        <v>0.6125370187561698</v>
      </c>
      <c r="AB72" s="113"/>
      <c r="AC72" s="57"/>
      <c r="AD72" s="99"/>
      <c r="AE72" s="104" t="s">
        <v>30</v>
      </c>
      <c r="AF72" s="105" t="s">
        <v>31</v>
      </c>
      <c r="AG72" s="106" t="s">
        <v>69</v>
      </c>
      <c r="AH72" s="156"/>
      <c r="AI72" s="6"/>
    </row>
    <row r="73" spans="1:37" ht="24" customHeight="1" thickBot="1" thickTop="1">
      <c r="A73" s="212" t="s">
        <v>12</v>
      </c>
      <c r="B73" s="213" t="s">
        <v>16</v>
      </c>
      <c r="C73" s="139"/>
      <c r="D73" s="82">
        <v>9846</v>
      </c>
      <c r="E73" s="23" t="s">
        <v>25</v>
      </c>
      <c r="F73" s="82">
        <v>7691</v>
      </c>
      <c r="G73" s="23" t="s">
        <v>25</v>
      </c>
      <c r="H73" s="82">
        <v>7571</v>
      </c>
      <c r="I73" s="23" t="s">
        <v>25</v>
      </c>
      <c r="J73" s="82">
        <v>6591</v>
      </c>
      <c r="K73" s="23" t="s">
        <v>25</v>
      </c>
      <c r="L73" s="82">
        <v>5711</v>
      </c>
      <c r="M73" s="23" t="s">
        <v>25</v>
      </c>
      <c r="N73" s="82">
        <v>6400</v>
      </c>
      <c r="O73" s="23" t="s">
        <v>25</v>
      </c>
      <c r="P73" s="82">
        <v>7657</v>
      </c>
      <c r="Q73" s="23" t="s">
        <v>25</v>
      </c>
      <c r="R73" s="82">
        <v>7400</v>
      </c>
      <c r="S73" s="23" t="s">
        <v>25</v>
      </c>
      <c r="T73" s="82">
        <v>7077</v>
      </c>
      <c r="U73" s="23" t="s">
        <v>25</v>
      </c>
      <c r="V73" s="82">
        <v>6667</v>
      </c>
      <c r="W73" s="23" t="s">
        <v>25</v>
      </c>
      <c r="X73" s="82">
        <v>7534</v>
      </c>
      <c r="Y73" s="23" t="s">
        <v>25</v>
      </c>
      <c r="Z73" s="84">
        <v>9179</v>
      </c>
      <c r="AA73" s="49" t="s">
        <v>25</v>
      </c>
      <c r="AB73" s="39">
        <f>D73+F73+H73+J73+L73+N73+P73+R73+T73+V73+X73+Z73</f>
        <v>89324</v>
      </c>
      <c r="AC73" s="77"/>
      <c r="AD73" s="97"/>
      <c r="AE73" s="110">
        <v>49502</v>
      </c>
      <c r="AF73" s="111">
        <v>38434</v>
      </c>
      <c r="AG73" s="112">
        <v>1388</v>
      </c>
      <c r="AH73" s="26" t="s">
        <v>78</v>
      </c>
      <c r="AI73" s="29">
        <v>-0.0569</v>
      </c>
      <c r="AK73" s="115"/>
    </row>
    <row r="74" spans="1:35" ht="25.5" customHeight="1" thickBot="1" thickTop="1">
      <c r="A74" s="212"/>
      <c r="B74" s="213"/>
      <c r="C74" s="140" t="s">
        <v>20</v>
      </c>
      <c r="D74" s="89">
        <f>D73-Z47</f>
        <v>1492</v>
      </c>
      <c r="E74" s="30">
        <f>D74/Z47</f>
        <v>0.17859707924347618</v>
      </c>
      <c r="F74" s="89">
        <f>F73-D73</f>
        <v>-2155</v>
      </c>
      <c r="G74" s="30">
        <f>F74/D73</f>
        <v>-0.2188706073532399</v>
      </c>
      <c r="H74" s="89">
        <f>H73-F73</f>
        <v>-120</v>
      </c>
      <c r="I74" s="30">
        <f>H74/F73</f>
        <v>-0.015602652450916656</v>
      </c>
      <c r="J74" s="89">
        <f>J73-H73</f>
        <v>-980</v>
      </c>
      <c r="K74" s="30">
        <f>J74/H73</f>
        <v>-0.12944128912957337</v>
      </c>
      <c r="L74" s="89">
        <f>L73-J73</f>
        <v>-880</v>
      </c>
      <c r="M74" s="30">
        <f>L74/J73</f>
        <v>-0.13351539978758914</v>
      </c>
      <c r="N74" s="79">
        <f>N73-L73</f>
        <v>689</v>
      </c>
      <c r="O74" s="42">
        <f>N74/L73</f>
        <v>0.120644370513045</v>
      </c>
      <c r="P74" s="79">
        <f>P73-N73</f>
        <v>1257</v>
      </c>
      <c r="Q74" s="42">
        <f>P74/N73</f>
        <v>0.19640625</v>
      </c>
      <c r="R74" s="79">
        <f>R73-P73</f>
        <v>-257</v>
      </c>
      <c r="S74" s="42">
        <f>R74/P73</f>
        <v>-0.03356405903095207</v>
      </c>
      <c r="T74" s="79">
        <f>T73-R73</f>
        <v>-323</v>
      </c>
      <c r="U74" s="42">
        <f>T74/R73</f>
        <v>-0.04364864864864865</v>
      </c>
      <c r="V74" s="79">
        <f>V73-T73</f>
        <v>-410</v>
      </c>
      <c r="W74" s="42">
        <f>V74/T73</f>
        <v>-0.0579341528896425</v>
      </c>
      <c r="X74" s="79">
        <f>X73-V73</f>
        <v>867</v>
      </c>
      <c r="Y74" s="42">
        <f>X74/V73</f>
        <v>0.13004349782510874</v>
      </c>
      <c r="Z74" s="85">
        <f>Z73-X73</f>
        <v>1645</v>
      </c>
      <c r="AA74" s="54">
        <f>Z74/X73</f>
        <v>0.2183435094239448</v>
      </c>
      <c r="AB74" s="145">
        <f>D73+F73+H73+J73+L73+N73+P73+R73+T73+V73+X73+Z73</f>
        <v>89324</v>
      </c>
      <c r="AC74" s="12"/>
      <c r="AD74" s="100"/>
      <c r="AE74" s="150" t="s">
        <v>90</v>
      </c>
      <c r="AH74" s="76"/>
      <c r="AI74" s="91"/>
    </row>
    <row r="75" spans="1:34" ht="20.25" customHeight="1" thickBot="1" thickTop="1">
      <c r="A75" s="212"/>
      <c r="B75" s="213"/>
      <c r="C75" s="137" t="s">
        <v>21</v>
      </c>
      <c r="D75" s="80">
        <f>D73-D47</f>
        <v>-264</v>
      </c>
      <c r="E75" s="31">
        <f>D75/D47</f>
        <v>-0.026112759643916916</v>
      </c>
      <c r="F75" s="80">
        <f>F73-F47</f>
        <v>-367</v>
      </c>
      <c r="G75" s="31">
        <f>F75/F47</f>
        <v>-0.045544800198560435</v>
      </c>
      <c r="H75" s="80">
        <f>H73-H47</f>
        <v>-1235</v>
      </c>
      <c r="I75" s="31">
        <f>H75/H47</f>
        <v>-0.14024528730411084</v>
      </c>
      <c r="J75" s="80">
        <f>J73-J47</f>
        <v>-1564</v>
      </c>
      <c r="K75" s="31">
        <f>J75/J47</f>
        <v>-0.1917841814837523</v>
      </c>
      <c r="L75" s="80">
        <f>L73-L47</f>
        <v>-946</v>
      </c>
      <c r="M75" s="31">
        <f>L75/L47</f>
        <v>-0.14210605377797808</v>
      </c>
      <c r="N75" s="80">
        <f>N73-N47</f>
        <v>-556</v>
      </c>
      <c r="O75" s="31">
        <f>N75/N47</f>
        <v>-0.07993099482461184</v>
      </c>
      <c r="P75" s="80">
        <f>P73-P47</f>
        <v>-246</v>
      </c>
      <c r="Q75" s="31">
        <f>P75/P47</f>
        <v>-0.0311274199671011</v>
      </c>
      <c r="R75" s="80">
        <f>R73-R47</f>
        <v>-437</v>
      </c>
      <c r="S75" s="31">
        <f>R75/R47</f>
        <v>-0.0557611330866403</v>
      </c>
      <c r="T75" s="80">
        <f>T73-T47</f>
        <v>-167</v>
      </c>
      <c r="U75" s="31">
        <f>T75/T47</f>
        <v>-0.023053561568194367</v>
      </c>
      <c r="V75" s="80">
        <f>V73-V47</f>
        <v>-744</v>
      </c>
      <c r="W75" s="31">
        <f>V75/V47</f>
        <v>-0.10039131021454595</v>
      </c>
      <c r="X75" s="80">
        <f>X73-X47</f>
        <v>317</v>
      </c>
      <c r="Y75" s="31">
        <f>X75/X47</f>
        <v>0.04392406817237079</v>
      </c>
      <c r="Z75" s="85">
        <f>Z73-Z47</f>
        <v>825</v>
      </c>
      <c r="AA75" s="54">
        <f>Z75/Z47</f>
        <v>0.09875508738328945</v>
      </c>
      <c r="AB75" s="10"/>
      <c r="AC75" s="9"/>
      <c r="AD75" s="101"/>
      <c r="AH75" s="9"/>
    </row>
    <row r="76" spans="1:34" ht="19.5" customHeight="1" thickBot="1">
      <c r="A76" s="214" t="s">
        <v>13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10"/>
      <c r="AC76" s="9"/>
      <c r="AD76" s="101"/>
      <c r="AH76" s="9"/>
    </row>
    <row r="77" spans="1:34" ht="24" customHeight="1" thickBot="1">
      <c r="A77" s="212" t="s">
        <v>14</v>
      </c>
      <c r="B77" s="216" t="s">
        <v>15</v>
      </c>
      <c r="C77" s="5"/>
      <c r="D77" s="82">
        <v>14914</v>
      </c>
      <c r="E77" s="23" t="s">
        <v>25</v>
      </c>
      <c r="F77" s="82">
        <v>16269</v>
      </c>
      <c r="G77" s="23" t="s">
        <v>25</v>
      </c>
      <c r="H77" s="82">
        <v>16326</v>
      </c>
      <c r="I77" s="23" t="s">
        <v>25</v>
      </c>
      <c r="J77" s="82">
        <v>15446</v>
      </c>
      <c r="K77" s="23" t="s">
        <v>25</v>
      </c>
      <c r="L77" s="82">
        <v>14378</v>
      </c>
      <c r="M77" s="23" t="s">
        <v>25</v>
      </c>
      <c r="N77" s="82">
        <v>12679</v>
      </c>
      <c r="O77" s="23" t="s">
        <v>25</v>
      </c>
      <c r="P77" s="82">
        <v>11935</v>
      </c>
      <c r="Q77" s="23" t="s">
        <v>25</v>
      </c>
      <c r="R77" s="82">
        <v>11920</v>
      </c>
      <c r="S77" s="23" t="s">
        <v>25</v>
      </c>
      <c r="T77" s="82">
        <v>9078</v>
      </c>
      <c r="U77" s="23" t="s">
        <v>25</v>
      </c>
      <c r="V77" s="82">
        <v>10305</v>
      </c>
      <c r="W77" s="23" t="s">
        <v>25</v>
      </c>
      <c r="X77" s="82">
        <v>7157</v>
      </c>
      <c r="Y77" s="23" t="s">
        <v>25</v>
      </c>
      <c r="Z77" s="84">
        <v>7686</v>
      </c>
      <c r="AA77" s="49" t="s">
        <v>25</v>
      </c>
      <c r="AB77" s="151">
        <f>(D77+F77+H77+J77+L77+N77+P77+R77+T77+V77+X77+Z77)/12</f>
        <v>12341.083333333334</v>
      </c>
      <c r="AC77" s="9"/>
      <c r="AD77" s="101"/>
      <c r="AH77" s="9"/>
    </row>
    <row r="78" spans="1:34" ht="25.5" customHeight="1" thickBot="1" thickTop="1">
      <c r="A78" s="212"/>
      <c r="B78" s="217"/>
      <c r="C78" s="140" t="s">
        <v>20</v>
      </c>
      <c r="D78" s="89">
        <f>D77-Z51</f>
        <v>812</v>
      </c>
      <c r="E78" s="30">
        <f>D78/Z51</f>
        <v>0.05758048503758332</v>
      </c>
      <c r="F78" s="89">
        <f>F77-D77</f>
        <v>1355</v>
      </c>
      <c r="G78" s="30">
        <f>F78/D77</f>
        <v>0.09085423092396407</v>
      </c>
      <c r="H78" s="89">
        <f>H77-F77</f>
        <v>57</v>
      </c>
      <c r="I78" s="30">
        <f>H78/F77</f>
        <v>0.003503595795685045</v>
      </c>
      <c r="J78" s="89">
        <f>J77-H77</f>
        <v>-880</v>
      </c>
      <c r="K78" s="30">
        <f>J78/H77</f>
        <v>-0.053901751806933726</v>
      </c>
      <c r="L78" s="89">
        <f>L77-J77</f>
        <v>-1068</v>
      </c>
      <c r="M78" s="30">
        <f>L78/J77</f>
        <v>-0.06914411498122491</v>
      </c>
      <c r="N78" s="79">
        <f>N77-L77</f>
        <v>-1699</v>
      </c>
      <c r="O78" s="42">
        <f>N78/L77</f>
        <v>-0.11816664348309917</v>
      </c>
      <c r="P78" s="79">
        <f>P77-N77</f>
        <v>-744</v>
      </c>
      <c r="Q78" s="42">
        <f>P78/N77</f>
        <v>-0.05867970660146699</v>
      </c>
      <c r="R78" s="79">
        <f>R77-P77</f>
        <v>-15</v>
      </c>
      <c r="S78" s="42">
        <f>R78/P77</f>
        <v>-0.0012568077084206116</v>
      </c>
      <c r="T78" s="79">
        <f>T77-R77</f>
        <v>-2842</v>
      </c>
      <c r="U78" s="42">
        <f>T78/R77</f>
        <v>-0.2384228187919463</v>
      </c>
      <c r="V78" s="79">
        <f>V77-T77</f>
        <v>1227</v>
      </c>
      <c r="W78" s="42">
        <f>V78/T77</f>
        <v>0.13516192994051554</v>
      </c>
      <c r="X78" s="79">
        <f>X77-V77</f>
        <v>-3148</v>
      </c>
      <c r="Y78" s="42">
        <f>X78/V77</f>
        <v>-0.305482775351771</v>
      </c>
      <c r="Z78" s="85">
        <f>Z77-X77</f>
        <v>529</v>
      </c>
      <c r="AA78" s="54">
        <f>Z78/X77</f>
        <v>0.07391365097107727</v>
      </c>
      <c r="AB78" s="10"/>
      <c r="AC78" s="9"/>
      <c r="AD78" s="101"/>
      <c r="AH78" s="9"/>
    </row>
    <row r="79" spans="1:34" ht="24" customHeight="1" thickBot="1" thickTop="1">
      <c r="A79" s="212"/>
      <c r="B79" s="218"/>
      <c r="C79" s="137" t="s">
        <v>21</v>
      </c>
      <c r="D79" s="80">
        <f>D77-D51</f>
        <v>5024</v>
      </c>
      <c r="E79" s="31">
        <f>D79/D51</f>
        <v>0.5079878665318504</v>
      </c>
      <c r="F79" s="80">
        <f>F77-F51</f>
        <v>4643</v>
      </c>
      <c r="G79" s="31">
        <f>F79/F51</f>
        <v>0.3993634956132806</v>
      </c>
      <c r="H79" s="80">
        <f>H77-H51</f>
        <v>4038</v>
      </c>
      <c r="I79" s="31">
        <f>H79/H51</f>
        <v>0.32861328125</v>
      </c>
      <c r="J79" s="80">
        <f>J77-J51</f>
        <v>3728</v>
      </c>
      <c r="K79" s="31">
        <f>J79/J51</f>
        <v>0.3181430278204472</v>
      </c>
      <c r="L79" s="80">
        <f>L77-L51</f>
        <v>2132</v>
      </c>
      <c r="M79" s="31">
        <f>L79/L51</f>
        <v>0.1740976645435244</v>
      </c>
      <c r="N79" s="80">
        <f>N77-N51</f>
        <v>612</v>
      </c>
      <c r="O79" s="31">
        <f>N79/N51</f>
        <v>0.05071683102676722</v>
      </c>
      <c r="P79" s="80">
        <f>P77-P51</f>
        <v>-441</v>
      </c>
      <c r="Q79" s="31">
        <f>P79/P51</f>
        <v>-0.035633484162895926</v>
      </c>
      <c r="R79" s="80">
        <f>R77-R51</f>
        <v>-1096</v>
      </c>
      <c r="S79" s="31">
        <f>R79/R51</f>
        <v>-0.0842040565457898</v>
      </c>
      <c r="T79" s="80">
        <f>T77-T51</f>
        <v>-4060</v>
      </c>
      <c r="U79" s="31">
        <f>T79/T51</f>
        <v>-0.3090272492007916</v>
      </c>
      <c r="V79" s="80">
        <f>V77-V51</f>
        <v>-3096</v>
      </c>
      <c r="W79" s="31">
        <f>V79/V51</f>
        <v>-0.2310275352585628</v>
      </c>
      <c r="X79" s="80">
        <f>X77-X51</f>
        <v>-6186</v>
      </c>
      <c r="Y79" s="31">
        <f>X79/X51</f>
        <v>-0.4636138799370456</v>
      </c>
      <c r="Z79" s="85">
        <f>Z77-Z51</f>
        <v>-6416</v>
      </c>
      <c r="AA79" s="54">
        <f>Z79/Z51</f>
        <v>-0.4549709261097717</v>
      </c>
      <c r="AB79" s="10"/>
      <c r="AC79" s="9"/>
      <c r="AD79" s="101"/>
      <c r="AH79" s="9"/>
    </row>
    <row r="80" spans="1:28" ht="12.75">
      <c r="A80" s="157" t="s">
        <v>79</v>
      </c>
      <c r="AB80" s="149"/>
    </row>
    <row r="81" spans="1:28" ht="192" customHeight="1">
      <c r="A81" s="157"/>
      <c r="AB81" s="149"/>
    </row>
    <row r="82" spans="1:33" ht="24" customHeight="1">
      <c r="A82" s="241" t="s">
        <v>88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3"/>
      <c r="AF82" s="243"/>
      <c r="AG82" s="243"/>
    </row>
    <row r="83" ht="13.5" thickBot="1"/>
    <row r="84" spans="1:35" ht="17.25" customHeight="1" thickBot="1">
      <c r="A84" s="244" t="s">
        <v>47</v>
      </c>
      <c r="B84" s="245" t="s">
        <v>82</v>
      </c>
      <c r="C84" s="247"/>
      <c r="D84" s="214" t="s">
        <v>81</v>
      </c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9"/>
      <c r="AB84" s="250" t="s">
        <v>22</v>
      </c>
      <c r="AC84" s="235" t="s">
        <v>23</v>
      </c>
      <c r="AD84" s="253"/>
      <c r="AE84" s="255" t="s">
        <v>22</v>
      </c>
      <c r="AF84" s="256"/>
      <c r="AG84" s="256"/>
      <c r="AH84" s="235" t="s">
        <v>23</v>
      </c>
      <c r="AI84" s="236"/>
    </row>
    <row r="85" spans="1:35" ht="18.75" customHeight="1" thickBot="1" thickTop="1">
      <c r="A85" s="244"/>
      <c r="B85" s="246"/>
      <c r="C85" s="212"/>
      <c r="D85" s="239" t="s">
        <v>4</v>
      </c>
      <c r="E85" s="240"/>
      <c r="F85" s="239" t="s">
        <v>5</v>
      </c>
      <c r="G85" s="240"/>
      <c r="H85" s="239" t="s">
        <v>26</v>
      </c>
      <c r="I85" s="240"/>
      <c r="J85" s="239" t="s">
        <v>27</v>
      </c>
      <c r="K85" s="240"/>
      <c r="L85" s="239" t="s">
        <v>28</v>
      </c>
      <c r="M85" s="240"/>
      <c r="N85" s="239" t="s">
        <v>29</v>
      </c>
      <c r="O85" s="240"/>
      <c r="P85" s="239" t="s">
        <v>33</v>
      </c>
      <c r="Q85" s="240"/>
      <c r="R85" s="239" t="s">
        <v>40</v>
      </c>
      <c r="S85" s="240"/>
      <c r="T85" s="239" t="s">
        <v>45</v>
      </c>
      <c r="U85" s="240"/>
      <c r="V85" s="239" t="s">
        <v>46</v>
      </c>
      <c r="W85" s="240"/>
      <c r="X85" s="239" t="s">
        <v>49</v>
      </c>
      <c r="Y85" s="240"/>
      <c r="Z85" s="219" t="s">
        <v>50</v>
      </c>
      <c r="AA85" s="220"/>
      <c r="AB85" s="251"/>
      <c r="AC85" s="237"/>
      <c r="AD85" s="254"/>
      <c r="AE85" s="255"/>
      <c r="AF85" s="256"/>
      <c r="AG85" s="256"/>
      <c r="AH85" s="237"/>
      <c r="AI85" s="238"/>
    </row>
    <row r="86" spans="1:35" ht="17.25" customHeight="1" thickBot="1" thickTop="1">
      <c r="A86" s="2"/>
      <c r="B86" s="1"/>
      <c r="C86" s="221" t="s">
        <v>36</v>
      </c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3"/>
      <c r="AB86" s="252"/>
      <c r="AC86" s="24" t="s">
        <v>24</v>
      </c>
      <c r="AD86" s="95" t="s">
        <v>25</v>
      </c>
      <c r="AH86" s="24" t="s">
        <v>24</v>
      </c>
      <c r="AI86" s="25" t="s">
        <v>25</v>
      </c>
    </row>
    <row r="87" spans="1:35" ht="13.5" thickBot="1">
      <c r="A87" s="224"/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1"/>
      <c r="AB87" s="227" t="s">
        <v>6</v>
      </c>
      <c r="AC87" s="228"/>
      <c r="AD87" s="229"/>
      <c r="AE87" s="94" t="s">
        <v>30</v>
      </c>
      <c r="AF87" s="59" t="s">
        <v>31</v>
      </c>
      <c r="AG87" s="60" t="s">
        <v>32</v>
      </c>
      <c r="AH87" s="258"/>
      <c r="AI87" s="259"/>
    </row>
    <row r="88" spans="1:35" ht="21" customHeight="1" thickBot="1" thickTop="1">
      <c r="A88" s="212" t="s">
        <v>7</v>
      </c>
      <c r="B88" s="216" t="s">
        <v>8</v>
      </c>
      <c r="C88" s="7"/>
      <c r="D88" s="78">
        <v>526701</v>
      </c>
      <c r="E88" s="22" t="s">
        <v>25</v>
      </c>
      <c r="F88" s="78">
        <v>527749</v>
      </c>
      <c r="G88" s="22" t="s">
        <v>25</v>
      </c>
      <c r="H88" s="78">
        <v>530055</v>
      </c>
      <c r="I88" s="22" t="s">
        <v>25</v>
      </c>
      <c r="J88" s="78">
        <v>529423</v>
      </c>
      <c r="K88" s="22" t="s">
        <v>25</v>
      </c>
      <c r="L88" s="78">
        <v>526616</v>
      </c>
      <c r="M88" s="22" t="s">
        <v>25</v>
      </c>
      <c r="N88" s="78">
        <v>525877</v>
      </c>
      <c r="O88" s="22" t="s">
        <v>25</v>
      </c>
      <c r="P88" s="78">
        <v>528429</v>
      </c>
      <c r="Q88" s="22" t="s">
        <v>25</v>
      </c>
      <c r="R88" s="78">
        <v>530976</v>
      </c>
      <c r="S88" s="22" t="s">
        <v>25</v>
      </c>
      <c r="T88" s="78">
        <v>529989</v>
      </c>
      <c r="U88" s="22" t="s">
        <v>25</v>
      </c>
      <c r="V88" s="78">
        <v>530893</v>
      </c>
      <c r="W88" s="22" t="s">
        <v>25</v>
      </c>
      <c r="X88" s="78">
        <v>532442</v>
      </c>
      <c r="Y88" s="22" t="s">
        <v>25</v>
      </c>
      <c r="Z88" s="84">
        <v>536781</v>
      </c>
      <c r="AA88" s="49" t="s">
        <v>25</v>
      </c>
      <c r="AB88" s="230"/>
      <c r="AC88" s="231"/>
      <c r="AD88" s="232"/>
      <c r="AE88" s="69"/>
      <c r="AF88" s="69"/>
      <c r="AG88" s="69"/>
      <c r="AH88" s="114"/>
      <c r="AI88" s="61"/>
    </row>
    <row r="89" spans="1:37" ht="26.25" thickBot="1" thickTop="1">
      <c r="A89" s="212"/>
      <c r="B89" s="217"/>
      <c r="C89" s="136" t="s">
        <v>20</v>
      </c>
      <c r="D89" s="89">
        <f>D88-Z61</f>
        <v>4649</v>
      </c>
      <c r="E89" s="30">
        <f>D89/Z61</f>
        <v>0.008905243155854206</v>
      </c>
      <c r="F89" s="89">
        <f>F88-D88</f>
        <v>1048</v>
      </c>
      <c r="G89" s="30">
        <f>F89/D88</f>
        <v>0.0019897437065811534</v>
      </c>
      <c r="H89" s="89">
        <f>H88-F88</f>
        <v>2306</v>
      </c>
      <c r="I89" s="30">
        <f>H89/F88</f>
        <v>0.0043695014107085</v>
      </c>
      <c r="J89" s="89">
        <f>J88-H88</f>
        <v>-632</v>
      </c>
      <c r="K89" s="30">
        <f>J89/H88</f>
        <v>-0.0011923290979238004</v>
      </c>
      <c r="L89" s="89">
        <f>L88-J88</f>
        <v>-2807</v>
      </c>
      <c r="M89" s="30">
        <f>L89/J88</f>
        <v>-0.005301998590918793</v>
      </c>
      <c r="N89" s="79">
        <f>N88-L88</f>
        <v>-739</v>
      </c>
      <c r="O89" s="42">
        <f>N89/L88</f>
        <v>-0.0014032995579321556</v>
      </c>
      <c r="P89" s="79">
        <f>P88-N88</f>
        <v>2552</v>
      </c>
      <c r="Q89" s="42">
        <f>P89/N88</f>
        <v>0.004852845817558098</v>
      </c>
      <c r="R89" s="79">
        <f>R88-P88</f>
        <v>2547</v>
      </c>
      <c r="S89" s="42">
        <f>R89/P88</f>
        <v>0.004819947429077511</v>
      </c>
      <c r="T89" s="79">
        <f>T88-R88</f>
        <v>-987</v>
      </c>
      <c r="U89" s="42">
        <f>T89/R88</f>
        <v>-0.0018588410775628277</v>
      </c>
      <c r="V89" s="79">
        <f>V88-T88</f>
        <v>904</v>
      </c>
      <c r="W89" s="42">
        <f>V89/T88</f>
        <v>0.0017056957785916312</v>
      </c>
      <c r="X89" s="79">
        <f>X88-V88</f>
        <v>1549</v>
      </c>
      <c r="Y89" s="42">
        <f>X89/V88</f>
        <v>0.002917725417362821</v>
      </c>
      <c r="Z89" s="85">
        <f>Z88-X88</f>
        <v>4339</v>
      </c>
      <c r="AA89" s="54">
        <f>Z89/X88</f>
        <v>0.008149244424744856</v>
      </c>
      <c r="AB89" s="164">
        <f>(D88+F88+H88+J88+L88+N88+P88+R88+T88+V88+X88+Z88)/12</f>
        <v>529660.9166666666</v>
      </c>
      <c r="AC89" s="71"/>
      <c r="AD89" s="96"/>
      <c r="AE89" s="69"/>
      <c r="AF89" s="69"/>
      <c r="AG89" s="69"/>
      <c r="AH89" s="165" t="s">
        <v>89</v>
      </c>
      <c r="AJ89" s="115">
        <f>AB89-AB62</f>
        <v>12668.416666666628</v>
      </c>
      <c r="AK89" s="68">
        <f>AJ89/AB62</f>
        <v>0.02450406276042037</v>
      </c>
    </row>
    <row r="90" spans="1:35" ht="42.75" thickBot="1" thickTop="1">
      <c r="A90" s="212"/>
      <c r="B90" s="218"/>
      <c r="C90" s="137" t="s">
        <v>21</v>
      </c>
      <c r="D90" s="80">
        <f>D88-D61</f>
        <v>10380</v>
      </c>
      <c r="E90" s="31">
        <f>D90/D61</f>
        <v>0.020103772653058852</v>
      </c>
      <c r="F90" s="80">
        <f>F88-F61</f>
        <v>8287</v>
      </c>
      <c r="G90" s="31">
        <f>F90/F61</f>
        <v>0.015953043726008833</v>
      </c>
      <c r="H90" s="80">
        <f>H88-H61</f>
        <v>10848</v>
      </c>
      <c r="I90" s="31">
        <f>H90/H61</f>
        <v>0.020893400897907772</v>
      </c>
      <c r="J90" s="80">
        <f>J88-J61</f>
        <v>13509</v>
      </c>
      <c r="K90" s="31">
        <f>J90/J61</f>
        <v>0.026184596657582465</v>
      </c>
      <c r="L90" s="80">
        <f>L88-L61</f>
        <v>14456</v>
      </c>
      <c r="M90" s="31">
        <f>L90/L61</f>
        <v>0.028225554514214306</v>
      </c>
      <c r="N90" s="80">
        <f>N88-N61</f>
        <v>14094</v>
      </c>
      <c r="O90" s="31">
        <f>N90/N61</f>
        <v>0.027539015559328858</v>
      </c>
      <c r="P90" s="80">
        <f>P88-P61</f>
        <v>12257</v>
      </c>
      <c r="Q90" s="31">
        <f>P90/P61</f>
        <v>0.023745960648775988</v>
      </c>
      <c r="R90" s="80">
        <f>R88-R61</f>
        <v>13468</v>
      </c>
      <c r="S90" s="31">
        <f>R90/R61</f>
        <v>0.026024718458458614</v>
      </c>
      <c r="T90" s="80">
        <f>T88-T61</f>
        <v>12927</v>
      </c>
      <c r="U90" s="31">
        <f>T90/T61</f>
        <v>0.02500087030182067</v>
      </c>
      <c r="V90" s="80">
        <f>V88-V61</f>
        <v>13642</v>
      </c>
      <c r="W90" s="31">
        <f>V90/V61</f>
        <v>0.026374042776137696</v>
      </c>
      <c r="X90" s="80">
        <f>X88-X61</f>
        <v>13424</v>
      </c>
      <c r="Y90" s="31">
        <f>X90/X61</f>
        <v>0.025864228215591752</v>
      </c>
      <c r="Z90" s="85">
        <f>Z88-Z61</f>
        <v>14729</v>
      </c>
      <c r="AA90" s="54">
        <f>Z90/Z61</f>
        <v>0.02821366453916468</v>
      </c>
      <c r="AB90" s="70"/>
      <c r="AC90" s="72"/>
      <c r="AD90" s="96"/>
      <c r="AE90" s="104" t="s">
        <v>30</v>
      </c>
      <c r="AF90" s="105" t="s">
        <v>31</v>
      </c>
      <c r="AG90" s="106" t="s">
        <v>32</v>
      </c>
      <c r="AH90" s="72"/>
      <c r="AI90" s="69"/>
    </row>
    <row r="91" spans="1:35" ht="19.5" thickBot="1" thickTop="1">
      <c r="A91" s="212" t="s">
        <v>9</v>
      </c>
      <c r="B91" s="213" t="s">
        <v>19</v>
      </c>
      <c r="C91" s="138"/>
      <c r="D91" s="81">
        <v>15108</v>
      </c>
      <c r="E91" s="23" t="s">
        <v>25</v>
      </c>
      <c r="F91" s="81">
        <v>12443</v>
      </c>
      <c r="G91" s="23" t="s">
        <v>25</v>
      </c>
      <c r="H91" s="81">
        <v>16869</v>
      </c>
      <c r="I91" s="23" t="s">
        <v>25</v>
      </c>
      <c r="J91" s="81">
        <v>11659</v>
      </c>
      <c r="K91" s="23" t="s">
        <v>25</v>
      </c>
      <c r="L91" s="81">
        <v>10338</v>
      </c>
      <c r="M91" s="23" t="s">
        <v>25</v>
      </c>
      <c r="N91" s="81">
        <v>13385</v>
      </c>
      <c r="O91" s="23" t="s">
        <v>25</v>
      </c>
      <c r="P91" s="81">
        <v>15453</v>
      </c>
      <c r="Q91" s="23" t="s">
        <v>25</v>
      </c>
      <c r="R91" s="81">
        <v>14056</v>
      </c>
      <c r="S91" s="23" t="s">
        <v>25</v>
      </c>
      <c r="T91" s="81">
        <v>16528</v>
      </c>
      <c r="U91" s="23" t="s">
        <v>25</v>
      </c>
      <c r="V91" s="81">
        <v>15202</v>
      </c>
      <c r="W91" s="23" t="s">
        <v>25</v>
      </c>
      <c r="X91" s="81">
        <v>14248</v>
      </c>
      <c r="Y91" s="23" t="s">
        <v>25</v>
      </c>
      <c r="Z91" s="84">
        <v>15314</v>
      </c>
      <c r="AA91" s="49" t="s">
        <v>25</v>
      </c>
      <c r="AB91" s="39">
        <f>D91+F91+H91+J91+L91+N91+P91+R91+T91+V91+X91+Z91</f>
        <v>170603</v>
      </c>
      <c r="AC91" s="77"/>
      <c r="AD91" s="97"/>
      <c r="AE91" s="107">
        <v>99710</v>
      </c>
      <c r="AF91" s="108">
        <v>66699</v>
      </c>
      <c r="AG91" s="108">
        <v>4194</v>
      </c>
      <c r="AH91" s="162" t="s">
        <v>92</v>
      </c>
      <c r="AI91" s="163">
        <v>0.0422</v>
      </c>
    </row>
    <row r="92" spans="1:35" ht="26.25" thickBot="1" thickTop="1">
      <c r="A92" s="212"/>
      <c r="B92" s="213"/>
      <c r="C92" s="136" t="s">
        <v>20</v>
      </c>
      <c r="D92" s="89">
        <f>D91-Z64</f>
        <v>293</v>
      </c>
      <c r="E92" s="30">
        <f>D92/Z64</f>
        <v>0.019777252784340196</v>
      </c>
      <c r="F92" s="89">
        <f>F91-D91</f>
        <v>-2665</v>
      </c>
      <c r="G92" s="30">
        <f>F92/D91</f>
        <v>-0.17639661106698437</v>
      </c>
      <c r="H92" s="89">
        <f>H91-F91</f>
        <v>4426</v>
      </c>
      <c r="I92" s="30">
        <f>H92/F91</f>
        <v>0.3557020011251306</v>
      </c>
      <c r="J92" s="89">
        <f>J91-H91</f>
        <v>-5210</v>
      </c>
      <c r="K92" s="30">
        <f>J92/H91</f>
        <v>-0.30885055427114827</v>
      </c>
      <c r="L92" s="89">
        <f>L91-J91</f>
        <v>-1321</v>
      </c>
      <c r="M92" s="30">
        <f>L92/J91</f>
        <v>-0.11330302770391971</v>
      </c>
      <c r="N92" s="79">
        <f>N91-L91</f>
        <v>3047</v>
      </c>
      <c r="O92" s="42">
        <f>N92/L91</f>
        <v>0.2947378603211453</v>
      </c>
      <c r="P92" s="79">
        <f>P91-N91</f>
        <v>2068</v>
      </c>
      <c r="Q92" s="42">
        <f>P92/N91</f>
        <v>0.15450130743369445</v>
      </c>
      <c r="R92" s="79">
        <f>R91-P91</f>
        <v>-1397</v>
      </c>
      <c r="S92" s="42">
        <f>R92/P91</f>
        <v>-0.09040315796285511</v>
      </c>
      <c r="T92" s="79">
        <f>T91-R91</f>
        <v>2472</v>
      </c>
      <c r="U92" s="42">
        <f>T92/R91</f>
        <v>0.17586795674445077</v>
      </c>
      <c r="V92" s="79">
        <f>V91-T91</f>
        <v>-1326</v>
      </c>
      <c r="W92" s="42">
        <f>V92/T91</f>
        <v>-0.08022749273959341</v>
      </c>
      <c r="X92" s="79">
        <f>X91-V91</f>
        <v>-954</v>
      </c>
      <c r="Y92" s="42">
        <f>X92/V91</f>
        <v>-0.06275490067096434</v>
      </c>
      <c r="Z92" s="85">
        <f>Z91-X91</f>
        <v>1066</v>
      </c>
      <c r="AA92" s="54">
        <f>Z92/X91</f>
        <v>0.07481751824817519</v>
      </c>
      <c r="AB92" s="145">
        <f>D91+F91+H91+J91+L91+N91+P91+R91+T91+V91+X91+Z91</f>
        <v>170603</v>
      </c>
      <c r="AC92" s="57"/>
      <c r="AD92" s="98"/>
      <c r="AE92" s="152"/>
      <c r="AF92" s="152"/>
      <c r="AG92" s="152"/>
      <c r="AH92" s="158">
        <f>AB91-AB65</f>
        <v>6911</v>
      </c>
      <c r="AI92" s="159">
        <f>AH92/AB65</f>
        <v>0.042219534247244825</v>
      </c>
    </row>
    <row r="93" spans="1:35" ht="42.75" thickBot="1" thickTop="1">
      <c r="A93" s="212"/>
      <c r="B93" s="213"/>
      <c r="C93" s="137" t="s">
        <v>21</v>
      </c>
      <c r="D93" s="80">
        <f>D91-D64</f>
        <v>308</v>
      </c>
      <c r="E93" s="31">
        <f>D93/D64</f>
        <v>0.02081081081081081</v>
      </c>
      <c r="F93" s="80">
        <f>F91-F64</f>
        <v>-727</v>
      </c>
      <c r="G93" s="31">
        <f>F93/F64</f>
        <v>-0.055201214882308274</v>
      </c>
      <c r="H93" s="80">
        <f>H91-H64</f>
        <v>3532</v>
      </c>
      <c r="I93" s="31">
        <f>H93/H64</f>
        <v>0.26482717252755494</v>
      </c>
      <c r="J93" s="80">
        <f>J91-J64</f>
        <v>-269</v>
      </c>
      <c r="K93" s="31">
        <f>J93/J64</f>
        <v>-0.02255197853789403</v>
      </c>
      <c r="L93" s="80">
        <f>L91-L64</f>
        <v>536</v>
      </c>
      <c r="M93" s="31">
        <f>L93/L64</f>
        <v>0.05468271781269129</v>
      </c>
      <c r="N93" s="80">
        <f>N91-N64</f>
        <v>-1033</v>
      </c>
      <c r="O93" s="31">
        <f>N93/N64</f>
        <v>-0.07164655291996117</v>
      </c>
      <c r="P93" s="80">
        <f>P91-P64</f>
        <v>-1120</v>
      </c>
      <c r="Q93" s="31">
        <f>P93/P64</f>
        <v>-0.06757979846738671</v>
      </c>
      <c r="R93" s="80">
        <f>R91-R64</f>
        <v>324</v>
      </c>
      <c r="S93" s="31">
        <f>R93/R64</f>
        <v>0.02359452374016895</v>
      </c>
      <c r="T93" s="80">
        <f>T91-T64</f>
        <v>2287</v>
      </c>
      <c r="U93" s="31">
        <f>T93/T64</f>
        <v>0.16059265501018186</v>
      </c>
      <c r="V93" s="80">
        <f>V91-V64</f>
        <v>1683</v>
      </c>
      <c r="W93" s="31">
        <f>V93/V64</f>
        <v>0.12449145646867373</v>
      </c>
      <c r="X93" s="80">
        <f>X91-X64</f>
        <v>891</v>
      </c>
      <c r="Y93" s="31">
        <f>X93/X64</f>
        <v>0.06670659579246836</v>
      </c>
      <c r="Z93" s="85">
        <f>Z91-Z64</f>
        <v>499</v>
      </c>
      <c r="AA93" s="54">
        <f>Z93/Z64</f>
        <v>0.033682078974012826</v>
      </c>
      <c r="AB93" s="113"/>
      <c r="AC93" s="57"/>
      <c r="AD93" s="99"/>
      <c r="AE93" s="104" t="s">
        <v>30</v>
      </c>
      <c r="AF93" s="105" t="s">
        <v>31</v>
      </c>
      <c r="AG93" s="106" t="s">
        <v>32</v>
      </c>
      <c r="AH93" s="160"/>
      <c r="AI93" s="161"/>
    </row>
    <row r="94" spans="1:35" ht="19.5" thickBot="1" thickTop="1">
      <c r="A94" s="212" t="s">
        <v>10</v>
      </c>
      <c r="B94" s="213" t="s">
        <v>17</v>
      </c>
      <c r="C94" s="139"/>
      <c r="D94" s="82">
        <v>4813</v>
      </c>
      <c r="E94" s="23" t="s">
        <v>25</v>
      </c>
      <c r="F94" s="82">
        <v>5422</v>
      </c>
      <c r="G94" s="23" t="s">
        <v>25</v>
      </c>
      <c r="H94" s="82">
        <v>5702</v>
      </c>
      <c r="I94" s="23" t="s">
        <v>25</v>
      </c>
      <c r="J94" s="82">
        <v>6466</v>
      </c>
      <c r="K94" s="23" t="s">
        <v>25</v>
      </c>
      <c r="L94" s="82">
        <v>7142</v>
      </c>
      <c r="M94" s="23" t="s">
        <v>25</v>
      </c>
      <c r="N94" s="82">
        <v>8060</v>
      </c>
      <c r="O94" s="23" t="s">
        <v>25</v>
      </c>
      <c r="P94" s="82">
        <v>6962</v>
      </c>
      <c r="Q94" s="23" t="s">
        <v>25</v>
      </c>
      <c r="R94" s="82">
        <v>5506</v>
      </c>
      <c r="S94" s="23" t="s">
        <v>25</v>
      </c>
      <c r="T94" s="82">
        <v>10799</v>
      </c>
      <c r="U94" s="23" t="s">
        <v>25</v>
      </c>
      <c r="V94" s="82">
        <v>7104</v>
      </c>
      <c r="W94" s="23" t="s">
        <v>25</v>
      </c>
      <c r="X94" s="82">
        <v>5792</v>
      </c>
      <c r="Y94" s="23" t="s">
        <v>25</v>
      </c>
      <c r="Z94" s="84">
        <v>5075</v>
      </c>
      <c r="AA94" s="49" t="s">
        <v>25</v>
      </c>
      <c r="AB94" s="39">
        <f>D94+F94+H94+J94+L94+N94+P94+R94+T94+V94+X94+Z94</f>
        <v>78843</v>
      </c>
      <c r="AC94" s="77"/>
      <c r="AD94" s="97"/>
      <c r="AE94" s="110">
        <v>53362</v>
      </c>
      <c r="AF94" s="111">
        <v>24506</v>
      </c>
      <c r="AG94" s="112">
        <v>975</v>
      </c>
      <c r="AH94" s="162" t="s">
        <v>91</v>
      </c>
      <c r="AI94" s="163">
        <v>0.0708</v>
      </c>
    </row>
    <row r="95" spans="1:37" ht="26.25" thickBot="1" thickTop="1">
      <c r="A95" s="212"/>
      <c r="B95" s="213"/>
      <c r="C95" s="140" t="s">
        <v>20</v>
      </c>
      <c r="D95" s="89">
        <f>D94-Z67</f>
        <v>-708</v>
      </c>
      <c r="E95" s="30">
        <f>D95/Z67</f>
        <v>-0.1282376381090382</v>
      </c>
      <c r="F95" s="89">
        <f>F94-D94</f>
        <v>609</v>
      </c>
      <c r="G95" s="30">
        <f>F95/D94</f>
        <v>0.12653230833160192</v>
      </c>
      <c r="H95" s="89">
        <f>H94-F94</f>
        <v>280</v>
      </c>
      <c r="I95" s="30">
        <f>H95/F94</f>
        <v>0.0516414607156031</v>
      </c>
      <c r="J95" s="89">
        <f>J94-H94</f>
        <v>764</v>
      </c>
      <c r="K95" s="30">
        <f>J95/H94</f>
        <v>0.13398807435987373</v>
      </c>
      <c r="L95" s="89">
        <f>L94-J94</f>
        <v>676</v>
      </c>
      <c r="M95" s="30">
        <f>L95/J94</f>
        <v>0.10454686050108258</v>
      </c>
      <c r="N95" s="79">
        <f>N94-L94</f>
        <v>918</v>
      </c>
      <c r="O95" s="42">
        <f>N95/L94</f>
        <v>0.1285354242509101</v>
      </c>
      <c r="P95" s="79">
        <f>P94-N94</f>
        <v>-1098</v>
      </c>
      <c r="Q95" s="42">
        <f>P95/N94</f>
        <v>-0.13622828784119106</v>
      </c>
      <c r="R95" s="79">
        <f>R94-P94</f>
        <v>-1456</v>
      </c>
      <c r="S95" s="42">
        <f>R95/P94</f>
        <v>-0.20913530594656707</v>
      </c>
      <c r="T95" s="79">
        <f>T94-R94</f>
        <v>5293</v>
      </c>
      <c r="U95" s="42">
        <f>T95/R94</f>
        <v>0.9613149291681802</v>
      </c>
      <c r="V95" s="79">
        <f>V94-T94</f>
        <v>-3695</v>
      </c>
      <c r="W95" s="42">
        <f>V95/T94</f>
        <v>-0.3421613112325215</v>
      </c>
      <c r="X95" s="79">
        <f>X94-V94</f>
        <v>-1312</v>
      </c>
      <c r="Y95" s="42">
        <f>X95/V94</f>
        <v>-0.18468468468468469</v>
      </c>
      <c r="Z95" s="85">
        <f>Z94-X94</f>
        <v>-717</v>
      </c>
      <c r="AA95" s="54">
        <f>Z95/X94</f>
        <v>-0.1237914364640884</v>
      </c>
      <c r="AB95" s="145">
        <f>D94+F94+H94+J94+L94+N94+P94+R94+T94+V94+X94+Z94</f>
        <v>78843</v>
      </c>
      <c r="AC95" s="57"/>
      <c r="AD95" s="98"/>
      <c r="AE95" s="152"/>
      <c r="AF95" s="152"/>
      <c r="AG95" s="152"/>
      <c r="AH95" s="158">
        <f>AB94-AB68</f>
        <v>5215</v>
      </c>
      <c r="AI95" s="159">
        <f>AH95/AB68</f>
        <v>0.07082903243331341</v>
      </c>
      <c r="AK95" s="159"/>
    </row>
    <row r="96" spans="1:35" ht="42.75" thickBot="1" thickTop="1">
      <c r="A96" s="212"/>
      <c r="B96" s="213"/>
      <c r="C96" s="137" t="s">
        <v>21</v>
      </c>
      <c r="D96" s="80">
        <f>D94-D67</f>
        <v>795</v>
      </c>
      <c r="E96" s="31">
        <f>D96/D67</f>
        <v>0.19785963165754106</v>
      </c>
      <c r="F96" s="80">
        <f>F94-F67</f>
        <v>940</v>
      </c>
      <c r="G96" s="31">
        <f>F96/F67</f>
        <v>0.20972780008924588</v>
      </c>
      <c r="H96" s="80">
        <f>H94-H67</f>
        <v>-227</v>
      </c>
      <c r="I96" s="31">
        <f>H96/H67</f>
        <v>-0.03828638893573959</v>
      </c>
      <c r="J96" s="80">
        <f>J94-J67</f>
        <v>-769</v>
      </c>
      <c r="K96" s="31">
        <f>J96/J67</f>
        <v>-0.10628887353144437</v>
      </c>
      <c r="L96" s="80">
        <f>L94-L67</f>
        <v>295</v>
      </c>
      <c r="M96" s="31">
        <f>L96/L67</f>
        <v>0.04308456258215277</v>
      </c>
      <c r="N96" s="80">
        <f>N94-N67</f>
        <v>972</v>
      </c>
      <c r="O96" s="31">
        <f>N96/N67</f>
        <v>0.1371331828442438</v>
      </c>
      <c r="P96" s="80">
        <f>P94-P67</f>
        <v>649</v>
      </c>
      <c r="Q96" s="31">
        <f>P96/P67</f>
        <v>0.102803738317757</v>
      </c>
      <c r="R96" s="80">
        <f>R94-R67</f>
        <v>-184</v>
      </c>
      <c r="S96" s="31">
        <f>R96/R67</f>
        <v>-0.03233743409490334</v>
      </c>
      <c r="T96" s="80">
        <f>T94-T67</f>
        <v>2032</v>
      </c>
      <c r="U96" s="31">
        <f>T96/T67</f>
        <v>0.23177825938177254</v>
      </c>
      <c r="V96" s="80">
        <f>V94-V67</f>
        <v>284</v>
      </c>
      <c r="W96" s="31">
        <f>V96/V67</f>
        <v>0.04164222873900293</v>
      </c>
      <c r="X96" s="80">
        <f>X94-X67</f>
        <v>874</v>
      </c>
      <c r="Y96" s="31">
        <f>X96/X67</f>
        <v>0.17771451809678732</v>
      </c>
      <c r="Z96" s="85">
        <f>Z94-Z67</f>
        <v>-446</v>
      </c>
      <c r="AA96" s="54">
        <f>Z96/Z67</f>
        <v>-0.08078246694439413</v>
      </c>
      <c r="AB96" s="113"/>
      <c r="AC96" s="57"/>
      <c r="AD96" s="99"/>
      <c r="AE96" s="104" t="s">
        <v>30</v>
      </c>
      <c r="AF96" s="105" t="s">
        <v>31</v>
      </c>
      <c r="AG96" s="106" t="s">
        <v>32</v>
      </c>
      <c r="AH96" s="158"/>
      <c r="AI96" s="161"/>
    </row>
    <row r="97" spans="1:35" ht="19.5" thickBot="1" thickTop="1">
      <c r="A97" s="212" t="s">
        <v>11</v>
      </c>
      <c r="B97" s="213" t="s">
        <v>18</v>
      </c>
      <c r="C97" s="139"/>
      <c r="D97" s="82">
        <v>1632</v>
      </c>
      <c r="E97" s="23" t="s">
        <v>25</v>
      </c>
      <c r="F97" s="82">
        <v>1898</v>
      </c>
      <c r="G97" s="23" t="s">
        <v>25</v>
      </c>
      <c r="H97" s="82">
        <v>2142</v>
      </c>
      <c r="I97" s="23" t="s">
        <v>25</v>
      </c>
      <c r="J97" s="82">
        <v>2277</v>
      </c>
      <c r="K97" s="23" t="s">
        <v>25</v>
      </c>
      <c r="L97" s="82">
        <v>2013</v>
      </c>
      <c r="M97" s="23" t="s">
        <v>25</v>
      </c>
      <c r="N97" s="82">
        <v>2088</v>
      </c>
      <c r="O97" s="23" t="s">
        <v>25</v>
      </c>
      <c r="P97" s="82">
        <v>2086</v>
      </c>
      <c r="Q97" s="23" t="s">
        <v>25</v>
      </c>
      <c r="R97" s="82">
        <v>2457</v>
      </c>
      <c r="S97" s="23" t="s">
        <v>25</v>
      </c>
      <c r="T97" s="82">
        <v>3445</v>
      </c>
      <c r="U97" s="23" t="s">
        <v>25</v>
      </c>
      <c r="V97" s="82">
        <v>2123</v>
      </c>
      <c r="W97" s="23" t="s">
        <v>25</v>
      </c>
      <c r="X97" s="82">
        <v>1827</v>
      </c>
      <c r="Y97" s="23" t="s">
        <v>25</v>
      </c>
      <c r="Z97" s="84">
        <v>1863</v>
      </c>
      <c r="AA97" s="49" t="s">
        <v>25</v>
      </c>
      <c r="AB97" s="39">
        <f>D97+F97+H97+J97+L97+N97+P97+R97+T97+V97+X97+Z97</f>
        <v>25851</v>
      </c>
      <c r="AC97" s="77"/>
      <c r="AD97" s="97"/>
      <c r="AE97" s="110">
        <v>16428</v>
      </c>
      <c r="AF97" s="111">
        <v>9423</v>
      </c>
      <c r="AG97" s="112">
        <v>0</v>
      </c>
      <c r="AH97" s="162" t="s">
        <v>93</v>
      </c>
      <c r="AI97" s="163">
        <v>-0.0936</v>
      </c>
    </row>
    <row r="98" spans="1:35" ht="26.25" thickBot="1" thickTop="1">
      <c r="A98" s="212"/>
      <c r="B98" s="213"/>
      <c r="C98" s="140" t="s">
        <v>20</v>
      </c>
      <c r="D98" s="89">
        <f>D97-Z70</f>
        <v>-1635</v>
      </c>
      <c r="E98" s="30">
        <f>D98/Z70</f>
        <v>-0.5004591368227732</v>
      </c>
      <c r="F98" s="89">
        <f>F97-D97</f>
        <v>266</v>
      </c>
      <c r="G98" s="30">
        <f>F98/D97</f>
        <v>0.16299019607843138</v>
      </c>
      <c r="H98" s="89">
        <f>H97-F97</f>
        <v>244</v>
      </c>
      <c r="I98" s="30">
        <f>H98/F97</f>
        <v>0.1285563751317176</v>
      </c>
      <c r="J98" s="89">
        <f>J97-H97</f>
        <v>135</v>
      </c>
      <c r="K98" s="30">
        <f>J98/H97</f>
        <v>0.06302521008403361</v>
      </c>
      <c r="L98" s="89">
        <f>L97-J97</f>
        <v>-264</v>
      </c>
      <c r="M98" s="30">
        <f>L98/J97</f>
        <v>-0.11594202898550725</v>
      </c>
      <c r="N98" s="79">
        <f>N97-L97</f>
        <v>75</v>
      </c>
      <c r="O98" s="42">
        <f>N98/L97</f>
        <v>0.037257824143070044</v>
      </c>
      <c r="P98" s="79">
        <f>P97-N97</f>
        <v>-2</v>
      </c>
      <c r="Q98" s="42">
        <f>P98/N97</f>
        <v>-0.0009578544061302681</v>
      </c>
      <c r="R98" s="79">
        <f>R97-P97</f>
        <v>371</v>
      </c>
      <c r="S98" s="42">
        <f>R98/P97</f>
        <v>0.17785234899328858</v>
      </c>
      <c r="T98" s="79">
        <f>T97-R97</f>
        <v>988</v>
      </c>
      <c r="U98" s="42">
        <f>T98/R97</f>
        <v>0.4021164021164021</v>
      </c>
      <c r="V98" s="79">
        <f>V97-T97</f>
        <v>-1322</v>
      </c>
      <c r="W98" s="42">
        <f>V98/T97</f>
        <v>-0.383744557329463</v>
      </c>
      <c r="X98" s="79">
        <f>X97-V97</f>
        <v>-296</v>
      </c>
      <c r="Y98" s="42">
        <f>X98/V97</f>
        <v>-0.13942534149788036</v>
      </c>
      <c r="Z98" s="85">
        <f>Z97-X97</f>
        <v>36</v>
      </c>
      <c r="AA98" s="54">
        <f>Z98/X97</f>
        <v>0.019704433497536946</v>
      </c>
      <c r="AB98" s="145">
        <f>D97+F97+H97+J97+L97+N97+P97+R97+T97+V97+X97+Z97</f>
        <v>25851</v>
      </c>
      <c r="AC98" s="57"/>
      <c r="AD98" s="98"/>
      <c r="AE98" s="152"/>
      <c r="AF98" s="152"/>
      <c r="AG98" s="152"/>
      <c r="AH98" s="158">
        <f>AB97-AB71</f>
        <v>-2671</v>
      </c>
      <c r="AI98" s="159">
        <f>AH98/AB71</f>
        <v>-0.0936470093261342</v>
      </c>
    </row>
    <row r="99" spans="1:35" ht="42.75" thickBot="1" thickTop="1">
      <c r="A99" s="212"/>
      <c r="B99" s="213"/>
      <c r="C99" s="137" t="s">
        <v>21</v>
      </c>
      <c r="D99" s="80">
        <f>D97-D70</f>
        <v>-52</v>
      </c>
      <c r="E99" s="31">
        <f>D99/D70</f>
        <v>-0.030878859857482184</v>
      </c>
      <c r="F99" s="80">
        <f>F97-F70</f>
        <v>347</v>
      </c>
      <c r="G99" s="31">
        <f>F99/F70</f>
        <v>0.22372662798194712</v>
      </c>
      <c r="H99" s="80">
        <f>H97-H70</f>
        <v>-311</v>
      </c>
      <c r="I99" s="31">
        <f>H99/H70</f>
        <v>-0.1267835303709743</v>
      </c>
      <c r="J99" s="80">
        <f>J97-J70</f>
        <v>-475</v>
      </c>
      <c r="K99" s="31">
        <f>J99/J70</f>
        <v>-0.1726017441860465</v>
      </c>
      <c r="L99" s="80">
        <f>L97-L70</f>
        <v>-146</v>
      </c>
      <c r="M99" s="31">
        <f>L99/L70</f>
        <v>-0.06762389995368226</v>
      </c>
      <c r="N99" s="80">
        <f>N97-N70</f>
        <v>-221</v>
      </c>
      <c r="O99" s="31">
        <f>N99/N70</f>
        <v>-0.09571242962321351</v>
      </c>
      <c r="P99" s="80">
        <f>P97-P70</f>
        <v>-723</v>
      </c>
      <c r="Q99" s="31">
        <f>P99/P70</f>
        <v>-0.25738697045211817</v>
      </c>
      <c r="R99" s="80">
        <f>R97-R70</f>
        <v>-325</v>
      </c>
      <c r="S99" s="31">
        <f>R99/R70</f>
        <v>-0.11682242990654206</v>
      </c>
      <c r="T99" s="80">
        <f>T97-T70</f>
        <v>1876</v>
      </c>
      <c r="U99" s="31">
        <f>T99/T70</f>
        <v>1.195666029318037</v>
      </c>
      <c r="V99" s="80">
        <f>V97-V70</f>
        <v>246</v>
      </c>
      <c r="W99" s="31">
        <f>V99/V70</f>
        <v>0.13106020245071923</v>
      </c>
      <c r="X99" s="80">
        <f>X97-X70</f>
        <v>-1483</v>
      </c>
      <c r="Y99" s="31">
        <f>X99/X70</f>
        <v>-0.448036253776435</v>
      </c>
      <c r="Z99" s="85">
        <f>Z97-Z70</f>
        <v>-1404</v>
      </c>
      <c r="AA99" s="54">
        <f>Z99/Z70</f>
        <v>-0.4297520661157025</v>
      </c>
      <c r="AB99" s="113"/>
      <c r="AC99" s="57"/>
      <c r="AD99" s="99"/>
      <c r="AE99" s="104" t="s">
        <v>30</v>
      </c>
      <c r="AF99" s="105" t="s">
        <v>31</v>
      </c>
      <c r="AG99" s="106" t="s">
        <v>69</v>
      </c>
      <c r="AH99" s="160"/>
      <c r="AI99" s="161"/>
    </row>
    <row r="100" spans="1:35" ht="19.5" thickBot="1" thickTop="1">
      <c r="A100" s="212" t="s">
        <v>12</v>
      </c>
      <c r="B100" s="213" t="s">
        <v>16</v>
      </c>
      <c r="C100" s="139"/>
      <c r="D100" s="82">
        <v>9063</v>
      </c>
      <c r="E100" s="23" t="s">
        <v>25</v>
      </c>
      <c r="F100" s="82">
        <v>7249</v>
      </c>
      <c r="G100" s="23" t="s">
        <v>25</v>
      </c>
      <c r="H100" s="82">
        <v>8579</v>
      </c>
      <c r="I100" s="23" t="s">
        <v>25</v>
      </c>
      <c r="J100" s="82">
        <v>7456</v>
      </c>
      <c r="K100" s="23" t="s">
        <v>25</v>
      </c>
      <c r="L100" s="82">
        <v>6490</v>
      </c>
      <c r="M100" s="23" t="s">
        <v>25</v>
      </c>
      <c r="N100" s="82">
        <v>6282</v>
      </c>
      <c r="O100" s="23" t="s">
        <v>25</v>
      </c>
      <c r="P100" s="82">
        <v>7285</v>
      </c>
      <c r="Q100" s="23" t="s">
        <v>25</v>
      </c>
      <c r="R100" s="82">
        <v>8411</v>
      </c>
      <c r="S100" s="23" t="s">
        <v>25</v>
      </c>
      <c r="T100" s="82">
        <v>7861</v>
      </c>
      <c r="U100" s="23" t="s">
        <v>25</v>
      </c>
      <c r="V100" s="82">
        <v>7990</v>
      </c>
      <c r="W100" s="23" t="s">
        <v>25</v>
      </c>
      <c r="X100" s="82">
        <v>8069</v>
      </c>
      <c r="Y100" s="23" t="s">
        <v>25</v>
      </c>
      <c r="Z100" s="84">
        <v>9527</v>
      </c>
      <c r="AA100" s="49" t="s">
        <v>25</v>
      </c>
      <c r="AB100" s="39">
        <f>D100+F100+H100+J100+L100+N100+P100+R100+T100+V100+X100+Z100</f>
        <v>94262</v>
      </c>
      <c r="AC100" s="77"/>
      <c r="AD100" s="97"/>
      <c r="AE100" s="110">
        <v>51991</v>
      </c>
      <c r="AF100" s="111">
        <v>41436</v>
      </c>
      <c r="AG100" s="112">
        <v>835</v>
      </c>
      <c r="AH100" s="162" t="s">
        <v>94</v>
      </c>
      <c r="AI100" s="163">
        <v>0.0553</v>
      </c>
    </row>
    <row r="101" spans="1:35" ht="26.25" thickBot="1" thickTop="1">
      <c r="A101" s="212"/>
      <c r="B101" s="213"/>
      <c r="C101" s="140" t="s">
        <v>20</v>
      </c>
      <c r="D101" s="89">
        <f>D100-Z73</f>
        <v>-116</v>
      </c>
      <c r="E101" s="30">
        <f>D101/Z73</f>
        <v>-0.012637542215927661</v>
      </c>
      <c r="F101" s="89">
        <f>F100-D100</f>
        <v>-1814</v>
      </c>
      <c r="G101" s="30">
        <f>F101/D100</f>
        <v>-0.20015447423590424</v>
      </c>
      <c r="H101" s="89">
        <f>H100-F100</f>
        <v>1330</v>
      </c>
      <c r="I101" s="30">
        <f>H101/F100</f>
        <v>0.18347358256311216</v>
      </c>
      <c r="J101" s="89">
        <f>J100-H100</f>
        <v>-1123</v>
      </c>
      <c r="K101" s="30">
        <f>J101/H100</f>
        <v>-0.13090103741694836</v>
      </c>
      <c r="L101" s="89">
        <f>L100-J100</f>
        <v>-966</v>
      </c>
      <c r="M101" s="30">
        <f>L101/J100</f>
        <v>-0.12956008583690987</v>
      </c>
      <c r="N101" s="79">
        <f>N100-L100</f>
        <v>-208</v>
      </c>
      <c r="O101" s="42">
        <f>N101/L100</f>
        <v>-0.03204930662557781</v>
      </c>
      <c r="P101" s="79">
        <f>P100-N100</f>
        <v>1003</v>
      </c>
      <c r="Q101" s="42">
        <f>P101/N100</f>
        <v>0.15966252785737026</v>
      </c>
      <c r="R101" s="79">
        <f>R100-P100</f>
        <v>1126</v>
      </c>
      <c r="S101" s="42">
        <f>R101/P100</f>
        <v>0.15456417295813316</v>
      </c>
      <c r="T101" s="79">
        <f>T100-R100</f>
        <v>-550</v>
      </c>
      <c r="U101" s="42">
        <f>T101/R100</f>
        <v>-0.06539055998097729</v>
      </c>
      <c r="V101" s="79">
        <f>V100-T100</f>
        <v>129</v>
      </c>
      <c r="W101" s="42">
        <f>V101/T100</f>
        <v>0.016410125938175806</v>
      </c>
      <c r="X101" s="79">
        <f>X100-V100</f>
        <v>79</v>
      </c>
      <c r="Y101" s="42">
        <f>X101/V100</f>
        <v>0.009887359198998748</v>
      </c>
      <c r="Z101" s="85">
        <f>Z100-X100</f>
        <v>1458</v>
      </c>
      <c r="AA101" s="54">
        <f>Z101/X100</f>
        <v>0.18069153550625852</v>
      </c>
      <c r="AB101" s="145">
        <f>D100+F100+H100+J100+L100+N100+P100+R100+T100+V100+X100+Z100</f>
        <v>94262</v>
      </c>
      <c r="AC101" s="12"/>
      <c r="AD101" s="100"/>
      <c r="AE101" s="150"/>
      <c r="AH101" s="76">
        <f>AB100-AB74</f>
        <v>4938</v>
      </c>
      <c r="AI101" s="91">
        <f>AH101/AB74</f>
        <v>0.055281895123371096</v>
      </c>
    </row>
    <row r="102" spans="1:34" ht="42.75" thickBot="1" thickTop="1">
      <c r="A102" s="212"/>
      <c r="B102" s="213"/>
      <c r="C102" s="137" t="s">
        <v>21</v>
      </c>
      <c r="D102" s="80">
        <f>D100-D73</f>
        <v>-783</v>
      </c>
      <c r="E102" s="31">
        <f>D102/D73</f>
        <v>-0.07952468007312614</v>
      </c>
      <c r="F102" s="80">
        <f>F100-F73</f>
        <v>-442</v>
      </c>
      <c r="G102" s="31">
        <f>F102/F73</f>
        <v>-0.057469769860876346</v>
      </c>
      <c r="H102" s="80">
        <f>H100-H73</f>
        <v>1008</v>
      </c>
      <c r="I102" s="31">
        <f>H102/H73</f>
        <v>0.1331396116761326</v>
      </c>
      <c r="J102" s="80">
        <f>J100-J73</f>
        <v>865</v>
      </c>
      <c r="K102" s="31">
        <f>J102/J73</f>
        <v>0.1312395691093916</v>
      </c>
      <c r="L102" s="80">
        <f>L100-L73</f>
        <v>779</v>
      </c>
      <c r="M102" s="31">
        <f>L102/L73</f>
        <v>0.1364034319733847</v>
      </c>
      <c r="N102" s="80">
        <f>N100-N73</f>
        <v>-118</v>
      </c>
      <c r="O102" s="31">
        <f>N102/N73</f>
        <v>-0.0184375</v>
      </c>
      <c r="P102" s="80">
        <f>P100-P73</f>
        <v>-372</v>
      </c>
      <c r="Q102" s="31">
        <f>P102/P73</f>
        <v>-0.048582995951417005</v>
      </c>
      <c r="R102" s="80">
        <f>R100-R73</f>
        <v>1011</v>
      </c>
      <c r="S102" s="31">
        <f>R102/R73</f>
        <v>0.13662162162162161</v>
      </c>
      <c r="T102" s="80">
        <f>T100-T73</f>
        <v>784</v>
      </c>
      <c r="U102" s="31">
        <f>T102/T73</f>
        <v>0.11078140454995054</v>
      </c>
      <c r="V102" s="80">
        <f>V100-V73</f>
        <v>1323</v>
      </c>
      <c r="W102" s="31">
        <f>V102/V73</f>
        <v>0.1984400779961002</v>
      </c>
      <c r="X102" s="80">
        <f>X100-X73</f>
        <v>535</v>
      </c>
      <c r="Y102" s="31">
        <f>X102/X73</f>
        <v>0.07101141491903372</v>
      </c>
      <c r="Z102" s="85">
        <f>Z100-Z73</f>
        <v>348</v>
      </c>
      <c r="AA102" s="54">
        <f>Z102/Z73</f>
        <v>0.037912626647782985</v>
      </c>
      <c r="AB102" s="10"/>
      <c r="AC102" s="9"/>
      <c r="AD102" s="101"/>
      <c r="AH102" s="9"/>
    </row>
    <row r="103" spans="1:34" ht="30.75" customHeight="1" thickBot="1">
      <c r="A103" s="214" t="s">
        <v>13</v>
      </c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10"/>
      <c r="AC103" s="9"/>
      <c r="AD103" s="101"/>
      <c r="AH103" s="9"/>
    </row>
    <row r="104" spans="1:34" ht="21" customHeight="1" thickBot="1">
      <c r="A104" s="212" t="s">
        <v>14</v>
      </c>
      <c r="B104" s="216" t="s">
        <v>15</v>
      </c>
      <c r="C104" s="5"/>
      <c r="D104" s="82">
        <v>11113</v>
      </c>
      <c r="E104" s="23" t="s">
        <v>25</v>
      </c>
      <c r="F104" s="82">
        <v>11690</v>
      </c>
      <c r="G104" s="23" t="s">
        <v>25</v>
      </c>
      <c r="H104" s="82">
        <v>11097</v>
      </c>
      <c r="I104" s="23" t="s">
        <v>25</v>
      </c>
      <c r="J104" s="82">
        <v>10796</v>
      </c>
      <c r="K104" s="23" t="s">
        <v>25</v>
      </c>
      <c r="L104" s="82">
        <v>10763</v>
      </c>
      <c r="M104" s="23" t="s">
        <v>25</v>
      </c>
      <c r="N104" s="82">
        <v>10476</v>
      </c>
      <c r="O104" s="23" t="s">
        <v>25</v>
      </c>
      <c r="P104" s="82">
        <v>10208</v>
      </c>
      <c r="Q104" s="23" t="s">
        <v>25</v>
      </c>
      <c r="R104" s="82">
        <v>10931</v>
      </c>
      <c r="S104" s="23" t="s">
        <v>25</v>
      </c>
      <c r="T104" s="82">
        <v>11578</v>
      </c>
      <c r="U104" s="23" t="s">
        <v>25</v>
      </c>
      <c r="V104" s="82">
        <v>10557</v>
      </c>
      <c r="W104" s="23" t="s">
        <v>25</v>
      </c>
      <c r="X104" s="82">
        <v>10297</v>
      </c>
      <c r="Y104" s="23" t="s">
        <v>25</v>
      </c>
      <c r="Z104" s="84">
        <v>10634</v>
      </c>
      <c r="AA104" s="49" t="s">
        <v>25</v>
      </c>
      <c r="AB104" s="151">
        <f>(D104+F104+H104+J104+L104+N104+P104+R104+T104+V104+X104+Z104)/12</f>
        <v>10845</v>
      </c>
      <c r="AC104" s="9"/>
      <c r="AD104" s="101"/>
      <c r="AE104" t="s">
        <v>84</v>
      </c>
      <c r="AF104" s="150">
        <f>AB104-AB77</f>
        <v>-1496.083333333334</v>
      </c>
      <c r="AH104" s="91">
        <f>AF104/AB77</f>
        <v>-0.12122787707724204</v>
      </c>
    </row>
    <row r="105" spans="1:34" ht="26.25" thickBot="1" thickTop="1">
      <c r="A105" s="212"/>
      <c r="B105" s="217"/>
      <c r="C105" s="140" t="s">
        <v>20</v>
      </c>
      <c r="D105" s="89">
        <f>D104-Z77</f>
        <v>3427</v>
      </c>
      <c r="E105" s="30">
        <f>D105/Z77</f>
        <v>0.44587561800676556</v>
      </c>
      <c r="F105" s="89">
        <f>F104-D104</f>
        <v>577</v>
      </c>
      <c r="G105" s="30">
        <f>F105/D104</f>
        <v>0.05192117340052191</v>
      </c>
      <c r="H105" s="89">
        <f>H104-F104</f>
        <v>-593</v>
      </c>
      <c r="I105" s="30">
        <f>H105/F104</f>
        <v>-0.05072711719418306</v>
      </c>
      <c r="J105" s="89">
        <f>J104-H104</f>
        <v>-301</v>
      </c>
      <c r="K105" s="30">
        <f>J105/H104</f>
        <v>-0.027124448049022257</v>
      </c>
      <c r="L105" s="89">
        <f>L104-J104</f>
        <v>-33</v>
      </c>
      <c r="M105" s="30">
        <f>L105/J104</f>
        <v>-0.003056687662097073</v>
      </c>
      <c r="N105" s="79">
        <f>N104-L104</f>
        <v>-287</v>
      </c>
      <c r="O105" s="42">
        <f>N105/L104</f>
        <v>-0.026665427854687354</v>
      </c>
      <c r="P105" s="79">
        <f>P104-N104</f>
        <v>-268</v>
      </c>
      <c r="Q105" s="42">
        <f>P105/N104</f>
        <v>-0.025582283314242078</v>
      </c>
      <c r="R105" s="79">
        <f>R104-P104</f>
        <v>723</v>
      </c>
      <c r="S105" s="42">
        <f>R105/P104</f>
        <v>0.07082680250783699</v>
      </c>
      <c r="T105" s="79">
        <f>T104-R104</f>
        <v>647</v>
      </c>
      <c r="U105" s="42">
        <f>T105/R104</f>
        <v>0.05918946116549263</v>
      </c>
      <c r="V105" s="79">
        <f>V104-T104</f>
        <v>-1021</v>
      </c>
      <c r="W105" s="42">
        <f>V105/T104</f>
        <v>-0.08818448782173087</v>
      </c>
      <c r="X105" s="79">
        <f>X104-V104</f>
        <v>-260</v>
      </c>
      <c r="Y105" s="42">
        <f>X105/V104</f>
        <v>-0.02462820877143128</v>
      </c>
      <c r="Z105" s="85">
        <f>Z104-X104</f>
        <v>337</v>
      </c>
      <c r="AA105" s="54">
        <f>Z105/X104</f>
        <v>0.03272797902301641</v>
      </c>
      <c r="AB105" s="10"/>
      <c r="AC105" s="9"/>
      <c r="AD105" s="101"/>
      <c r="AH105" s="9"/>
    </row>
    <row r="106" spans="1:34" ht="42.75" thickBot="1" thickTop="1">
      <c r="A106" s="212"/>
      <c r="B106" s="218"/>
      <c r="C106" s="137" t="s">
        <v>21</v>
      </c>
      <c r="D106" s="80">
        <f>D104-D77</f>
        <v>-3801</v>
      </c>
      <c r="E106" s="31">
        <f>D106/D77</f>
        <v>-0.2548612042376291</v>
      </c>
      <c r="F106" s="80">
        <f>F104-F77</f>
        <v>-4579</v>
      </c>
      <c r="G106" s="31">
        <f>F106/F77</f>
        <v>-0.28145552892003195</v>
      </c>
      <c r="H106" s="80">
        <f>H104-H77</f>
        <v>-5229</v>
      </c>
      <c r="I106" s="31">
        <f>H106/H77</f>
        <v>-0.3202866593164278</v>
      </c>
      <c r="J106" s="80">
        <f>J104-J77</f>
        <v>-4650</v>
      </c>
      <c r="K106" s="31">
        <f>J106/J77</f>
        <v>-0.3010488152272433</v>
      </c>
      <c r="L106" s="80">
        <f>L104-L77</f>
        <v>-3615</v>
      </c>
      <c r="M106" s="31">
        <f>L106/L77</f>
        <v>-0.25142578940047294</v>
      </c>
      <c r="N106" s="80">
        <f>N104-N77</f>
        <v>-2203</v>
      </c>
      <c r="O106" s="31">
        <f>N106/N77</f>
        <v>-0.17375187317611798</v>
      </c>
      <c r="P106" s="80">
        <f>P104-P77</f>
        <v>-1727</v>
      </c>
      <c r="Q106" s="31">
        <f>P106/P77</f>
        <v>-0.1447004608294931</v>
      </c>
      <c r="R106" s="80">
        <f>R104-R77</f>
        <v>-989</v>
      </c>
      <c r="S106" s="31">
        <f>R106/R77</f>
        <v>-0.08296979865771813</v>
      </c>
      <c r="T106" s="80">
        <f>T104-T77</f>
        <v>2500</v>
      </c>
      <c r="U106" s="31">
        <f>T106/T77</f>
        <v>0.2753910552985239</v>
      </c>
      <c r="V106" s="80">
        <f>V104-V77</f>
        <v>252</v>
      </c>
      <c r="W106" s="31">
        <f>V106/V77</f>
        <v>0.02445414847161572</v>
      </c>
      <c r="X106" s="80">
        <f>X104-X77</f>
        <v>3140</v>
      </c>
      <c r="Y106" s="31">
        <f>X106/X77</f>
        <v>0.4387313120022356</v>
      </c>
      <c r="Z106" s="85">
        <f>Z104-Z77</f>
        <v>2948</v>
      </c>
      <c r="AA106" s="54">
        <f>Z106/Z77</f>
        <v>0.3835545147020557</v>
      </c>
      <c r="AB106" s="10"/>
      <c r="AC106" s="9"/>
      <c r="AD106" s="101"/>
      <c r="AH106" s="9"/>
    </row>
    <row r="107" spans="1:28" ht="12.75">
      <c r="A107" s="157" t="s">
        <v>83</v>
      </c>
      <c r="AB107" s="149"/>
    </row>
    <row r="109" spans="1:33" ht="26.25" customHeight="1">
      <c r="A109" s="241" t="s">
        <v>95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3"/>
      <c r="AF109" s="243"/>
      <c r="AG109" s="243"/>
    </row>
    <row r="110" ht="13.5" thickBot="1"/>
    <row r="111" spans="1:35" ht="19.5" customHeight="1" thickBot="1">
      <c r="A111" s="244" t="s">
        <v>47</v>
      </c>
      <c r="B111" s="245" t="s">
        <v>82</v>
      </c>
      <c r="C111" s="247"/>
      <c r="D111" s="214" t="s">
        <v>96</v>
      </c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9"/>
      <c r="AB111" s="250" t="s">
        <v>22</v>
      </c>
      <c r="AC111" s="235" t="s">
        <v>23</v>
      </c>
      <c r="AD111" s="253"/>
      <c r="AE111" s="255" t="s">
        <v>22</v>
      </c>
      <c r="AF111" s="256"/>
      <c r="AG111" s="256"/>
      <c r="AH111" s="235" t="s">
        <v>23</v>
      </c>
      <c r="AI111" s="236"/>
    </row>
    <row r="112" spans="1:35" ht="21" customHeight="1" thickBot="1" thickTop="1">
      <c r="A112" s="244"/>
      <c r="B112" s="246"/>
      <c r="C112" s="212"/>
      <c r="D112" s="239" t="s">
        <v>4</v>
      </c>
      <c r="E112" s="240"/>
      <c r="F112" s="239" t="s">
        <v>5</v>
      </c>
      <c r="G112" s="240"/>
      <c r="H112" s="239" t="s">
        <v>26</v>
      </c>
      <c r="I112" s="240"/>
      <c r="J112" s="239" t="s">
        <v>27</v>
      </c>
      <c r="K112" s="240"/>
      <c r="L112" s="239" t="s">
        <v>28</v>
      </c>
      <c r="M112" s="240"/>
      <c r="N112" s="239" t="s">
        <v>29</v>
      </c>
      <c r="O112" s="240"/>
      <c r="P112" s="239" t="s">
        <v>33</v>
      </c>
      <c r="Q112" s="240"/>
      <c r="R112" s="239" t="s">
        <v>40</v>
      </c>
      <c r="S112" s="240"/>
      <c r="T112" s="239" t="s">
        <v>45</v>
      </c>
      <c r="U112" s="240"/>
      <c r="V112" s="239" t="s">
        <v>46</v>
      </c>
      <c r="W112" s="240"/>
      <c r="X112" s="239" t="s">
        <v>49</v>
      </c>
      <c r="Y112" s="240"/>
      <c r="Z112" s="219" t="s">
        <v>50</v>
      </c>
      <c r="AA112" s="220"/>
      <c r="AB112" s="251"/>
      <c r="AC112" s="237"/>
      <c r="AD112" s="254"/>
      <c r="AE112" s="255"/>
      <c r="AF112" s="256"/>
      <c r="AG112" s="256"/>
      <c r="AH112" s="237"/>
      <c r="AI112" s="238"/>
    </row>
    <row r="113" spans="1:35" ht="21.75" customHeight="1" thickBot="1" thickTop="1">
      <c r="A113" s="2"/>
      <c r="B113" s="1"/>
      <c r="C113" s="221" t="s">
        <v>36</v>
      </c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3"/>
      <c r="AB113" s="252"/>
      <c r="AC113" s="24" t="s">
        <v>24</v>
      </c>
      <c r="AD113" s="95" t="s">
        <v>25</v>
      </c>
      <c r="AH113" s="24" t="s">
        <v>24</v>
      </c>
      <c r="AI113" s="25" t="s">
        <v>25</v>
      </c>
    </row>
    <row r="114" spans="1:35" ht="13.5" thickBot="1">
      <c r="A114" s="224"/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1"/>
      <c r="AB114" s="227" t="s">
        <v>6</v>
      </c>
      <c r="AC114" s="228"/>
      <c r="AD114" s="229"/>
      <c r="AE114" s="94" t="s">
        <v>30</v>
      </c>
      <c r="AF114" s="59" t="s">
        <v>31</v>
      </c>
      <c r="AG114" s="60" t="s">
        <v>32</v>
      </c>
      <c r="AH114" s="258"/>
      <c r="AI114" s="259"/>
    </row>
    <row r="115" spans="1:35" ht="22.5" customHeight="1" thickBot="1" thickTop="1">
      <c r="A115" s="212" t="s">
        <v>7</v>
      </c>
      <c r="B115" s="216" t="s">
        <v>8</v>
      </c>
      <c r="C115" s="7"/>
      <c r="D115" s="78">
        <v>541360</v>
      </c>
      <c r="E115" s="22" t="s">
        <v>25</v>
      </c>
      <c r="F115" s="78">
        <v>543703</v>
      </c>
      <c r="G115" s="22" t="s">
        <v>25</v>
      </c>
      <c r="H115" s="78">
        <v>542726</v>
      </c>
      <c r="I115" s="22" t="s">
        <v>25</v>
      </c>
      <c r="J115" s="78">
        <v>540335</v>
      </c>
      <c r="K115" s="22" t="s">
        <v>25</v>
      </c>
      <c r="L115" s="78">
        <v>536520</v>
      </c>
      <c r="M115" s="22" t="s">
        <v>25</v>
      </c>
      <c r="N115" s="78">
        <v>537992</v>
      </c>
      <c r="O115" s="22" t="s">
        <v>25</v>
      </c>
      <c r="P115" s="78">
        <v>542310</v>
      </c>
      <c r="Q115" s="22" t="s">
        <v>25</v>
      </c>
      <c r="R115" s="78">
        <v>545881</v>
      </c>
      <c r="S115" s="22" t="s">
        <v>25</v>
      </c>
      <c r="T115" s="78">
        <v>545520</v>
      </c>
      <c r="U115" s="22" t="s">
        <v>25</v>
      </c>
      <c r="V115" s="78">
        <v>545938</v>
      </c>
      <c r="W115" s="22" t="s">
        <v>25</v>
      </c>
      <c r="X115" s="78">
        <v>547797</v>
      </c>
      <c r="Y115" s="22" t="s">
        <v>25</v>
      </c>
      <c r="Z115" s="84">
        <v>550574</v>
      </c>
      <c r="AA115" s="49" t="s">
        <v>25</v>
      </c>
      <c r="AB115" s="230"/>
      <c r="AC115" s="231"/>
      <c r="AD115" s="232"/>
      <c r="AE115" s="69"/>
      <c r="AF115" s="69"/>
      <c r="AG115" s="69"/>
      <c r="AH115" s="114"/>
      <c r="AI115" s="61"/>
    </row>
    <row r="116" spans="1:34" ht="26.25" thickBot="1" thickTop="1">
      <c r="A116" s="212"/>
      <c r="B116" s="217"/>
      <c r="C116" s="136" t="s">
        <v>20</v>
      </c>
      <c r="D116" s="89">
        <f>D115-Z88</f>
        <v>4579</v>
      </c>
      <c r="E116" s="30">
        <f>D116/Z88</f>
        <v>0.00853048077335077</v>
      </c>
      <c r="F116" s="89">
        <f>F115-D115</f>
        <v>2343</v>
      </c>
      <c r="G116" s="30">
        <f>F116/D115</f>
        <v>0.004327988769026157</v>
      </c>
      <c r="H116" s="89">
        <f>H115-F115</f>
        <v>-977</v>
      </c>
      <c r="I116" s="30">
        <f>H116/F115</f>
        <v>-0.0017969369306404415</v>
      </c>
      <c r="J116" s="89">
        <f>J115-H115</f>
        <v>-2391</v>
      </c>
      <c r="K116" s="30">
        <f>J116/H115</f>
        <v>-0.004405537969435774</v>
      </c>
      <c r="L116" s="89">
        <f>L115-J115</f>
        <v>-3815</v>
      </c>
      <c r="M116" s="30">
        <f>L116/J115</f>
        <v>-0.007060434730306199</v>
      </c>
      <c r="N116" s="79">
        <f>N115-L115</f>
        <v>1472</v>
      </c>
      <c r="O116" s="42">
        <f>N116/L115</f>
        <v>0.0027436069484828153</v>
      </c>
      <c r="P116" s="79">
        <f>P115-N115</f>
        <v>4318</v>
      </c>
      <c r="Q116" s="42">
        <f>P116/N115</f>
        <v>0.00802614165266398</v>
      </c>
      <c r="R116" s="79">
        <f>R115-P115</f>
        <v>3571</v>
      </c>
      <c r="S116" s="42">
        <f>R116/P115</f>
        <v>0.00658479467463259</v>
      </c>
      <c r="T116" s="79">
        <f>T115-R115</f>
        <v>-361</v>
      </c>
      <c r="U116" s="42">
        <f>T116/R115</f>
        <v>-0.0006613162942106429</v>
      </c>
      <c r="V116" s="79">
        <f>V115-T115</f>
        <v>418</v>
      </c>
      <c r="W116" s="42">
        <f>V116/T115</f>
        <v>0.0007662413843672093</v>
      </c>
      <c r="X116" s="79">
        <f>X115-V115</f>
        <v>1859</v>
      </c>
      <c r="Y116" s="42">
        <f>X116/V115</f>
        <v>0.0034051485699841373</v>
      </c>
      <c r="Z116" s="85">
        <f>Z115-X115</f>
        <v>2777</v>
      </c>
      <c r="AA116" s="54">
        <f>Z116/X115</f>
        <v>0.005069396144922298</v>
      </c>
      <c r="AB116" s="176">
        <f>(D115+F115+H115+J115+L115+N115+P115+R115+T115+V115+X115+Z115)/12</f>
        <v>543388</v>
      </c>
      <c r="AC116" s="71"/>
      <c r="AD116" s="96"/>
      <c r="AE116" s="69"/>
      <c r="AF116" s="69"/>
      <c r="AG116" s="69"/>
      <c r="AH116" s="165" t="s">
        <v>101</v>
      </c>
    </row>
    <row r="117" spans="1:35" ht="42.75" thickBot="1" thickTop="1">
      <c r="A117" s="212"/>
      <c r="B117" s="218"/>
      <c r="C117" s="137" t="s">
        <v>21</v>
      </c>
      <c r="D117" s="80">
        <f>D115-D88</f>
        <v>14659</v>
      </c>
      <c r="E117" s="31">
        <f>D117/D88</f>
        <v>0.027831729956844586</v>
      </c>
      <c r="F117" s="80">
        <f>F115-F88</f>
        <v>15954</v>
      </c>
      <c r="G117" s="31">
        <f>F117/F88</f>
        <v>0.03023027992473695</v>
      </c>
      <c r="H117" s="80">
        <f>H115-H88</f>
        <v>12671</v>
      </c>
      <c r="I117" s="31">
        <f>H117/H88</f>
        <v>0.02390506645536784</v>
      </c>
      <c r="J117" s="80">
        <f>J115-J88</f>
        <v>10912</v>
      </c>
      <c r="K117" s="31">
        <f>J117/J88</f>
        <v>0.0206111181418261</v>
      </c>
      <c r="L117" s="80">
        <f>L115-L88</f>
        <v>9904</v>
      </c>
      <c r="M117" s="31">
        <f>L117/L88</f>
        <v>0.018806872559891837</v>
      </c>
      <c r="N117" s="80">
        <f>N115-N88</f>
        <v>12115</v>
      </c>
      <c r="O117" s="31">
        <f>N117/N88</f>
        <v>0.023037706535939013</v>
      </c>
      <c r="P117" s="80">
        <f>P115-P88</f>
        <v>13881</v>
      </c>
      <c r="Q117" s="31">
        <f>P117/P88</f>
        <v>0.026268429628199814</v>
      </c>
      <c r="R117" s="80">
        <f>R115-R88</f>
        <v>14905</v>
      </c>
      <c r="S117" s="31">
        <f>R117/R88</f>
        <v>0.028070948592780087</v>
      </c>
      <c r="T117" s="80">
        <f>T115-T88</f>
        <v>15531</v>
      </c>
      <c r="U117" s="31">
        <f>T117/T88</f>
        <v>0.029304381789056</v>
      </c>
      <c r="V117" s="80">
        <f>V115-V88</f>
        <v>15045</v>
      </c>
      <c r="W117" s="31">
        <f>V117/V88</f>
        <v>0.028339043837458774</v>
      </c>
      <c r="X117" s="80">
        <f>X115-X88</f>
        <v>15355</v>
      </c>
      <c r="Y117" s="31">
        <f>X117/X88</f>
        <v>0.028838821881068736</v>
      </c>
      <c r="Z117" s="85">
        <f>Z115-Z88</f>
        <v>13793</v>
      </c>
      <c r="AA117" s="54">
        <f>Z117/Z88</f>
        <v>0.02569576792025053</v>
      </c>
      <c r="AB117" s="70"/>
      <c r="AC117" s="72"/>
      <c r="AD117" s="96"/>
      <c r="AE117" s="104" t="s">
        <v>30</v>
      </c>
      <c r="AF117" s="105" t="s">
        <v>31</v>
      </c>
      <c r="AG117" s="106" t="s">
        <v>32</v>
      </c>
      <c r="AH117" s="72"/>
      <c r="AI117" s="69"/>
    </row>
    <row r="118" spans="1:35" ht="24" customHeight="1" thickBot="1" thickTop="1">
      <c r="A118" s="212" t="s">
        <v>9</v>
      </c>
      <c r="B118" s="213" t="s">
        <v>19</v>
      </c>
      <c r="C118" s="138"/>
      <c r="D118" s="81">
        <v>15840</v>
      </c>
      <c r="E118" s="23" t="s">
        <v>25</v>
      </c>
      <c r="F118" s="81">
        <v>12390</v>
      </c>
      <c r="G118" s="23" t="s">
        <v>25</v>
      </c>
      <c r="H118" s="81">
        <v>12362</v>
      </c>
      <c r="I118" s="23" t="s">
        <v>25</v>
      </c>
      <c r="J118" s="81">
        <v>11006</v>
      </c>
      <c r="K118" s="23" t="s">
        <v>25</v>
      </c>
      <c r="L118" s="81">
        <v>10618</v>
      </c>
      <c r="M118" s="23" t="s">
        <v>25</v>
      </c>
      <c r="N118" s="81">
        <v>13487</v>
      </c>
      <c r="O118" s="23" t="s">
        <v>25</v>
      </c>
      <c r="P118" s="81">
        <v>16870</v>
      </c>
      <c r="Q118" s="23" t="s">
        <v>25</v>
      </c>
      <c r="R118" s="81">
        <v>15058</v>
      </c>
      <c r="S118" s="23" t="s">
        <v>25</v>
      </c>
      <c r="T118" s="81">
        <v>14911</v>
      </c>
      <c r="U118" s="23" t="s">
        <v>25</v>
      </c>
      <c r="V118" s="81">
        <v>15101</v>
      </c>
      <c r="W118" s="23" t="s">
        <v>25</v>
      </c>
      <c r="X118" s="81">
        <v>14209</v>
      </c>
      <c r="Y118" s="23" t="s">
        <v>25</v>
      </c>
      <c r="Z118" s="84">
        <v>14495</v>
      </c>
      <c r="AA118" s="49" t="s">
        <v>25</v>
      </c>
      <c r="AB118" s="39">
        <f>D118+F118+H118+J118+L118+N118+P118+R118+T118+V118+X118+Z118</f>
        <v>166347</v>
      </c>
      <c r="AC118" s="77"/>
      <c r="AD118" s="97"/>
      <c r="AE118" s="169">
        <v>99875</v>
      </c>
      <c r="AF118" s="170">
        <v>62625</v>
      </c>
      <c r="AG118" s="170">
        <v>3847</v>
      </c>
      <c r="AH118" s="162" t="s">
        <v>102</v>
      </c>
      <c r="AI118" s="163">
        <v>-0.0249</v>
      </c>
    </row>
    <row r="119" spans="1:35" ht="26.25" thickBot="1" thickTop="1">
      <c r="A119" s="212"/>
      <c r="B119" s="213"/>
      <c r="C119" s="136" t="s">
        <v>20</v>
      </c>
      <c r="D119" s="89">
        <f>D118-Z91</f>
        <v>526</v>
      </c>
      <c r="E119" s="30">
        <f>D119/Z91</f>
        <v>0.03434765573984589</v>
      </c>
      <c r="F119" s="89">
        <f>F118-D118</f>
        <v>-3450</v>
      </c>
      <c r="G119" s="30">
        <f>F119/D118</f>
        <v>-0.2178030303030303</v>
      </c>
      <c r="H119" s="89">
        <f>H118-F118</f>
        <v>-28</v>
      </c>
      <c r="I119" s="30">
        <f>H119/F118</f>
        <v>-0.0022598870056497176</v>
      </c>
      <c r="J119" s="89">
        <f>J118-H118</f>
        <v>-1356</v>
      </c>
      <c r="K119" s="30">
        <f>J119/H118</f>
        <v>-0.10969098851318557</v>
      </c>
      <c r="L119" s="89">
        <f>L118-J118</f>
        <v>-388</v>
      </c>
      <c r="M119" s="30">
        <f>L119/J118</f>
        <v>-0.035253498091949845</v>
      </c>
      <c r="N119" s="79">
        <f>N118-L118</f>
        <v>2869</v>
      </c>
      <c r="O119" s="42">
        <f>N119/L118</f>
        <v>0.2702015445469957</v>
      </c>
      <c r="P119" s="79">
        <f>P118-N118</f>
        <v>3383</v>
      </c>
      <c r="Q119" s="42">
        <f>P119/N118</f>
        <v>0.25083413657596204</v>
      </c>
      <c r="R119" s="79">
        <f>R118-P118</f>
        <v>-1812</v>
      </c>
      <c r="S119" s="42">
        <f>R119/P118</f>
        <v>-0.10740960284528749</v>
      </c>
      <c r="T119" s="79">
        <f>T118-R118</f>
        <v>-147</v>
      </c>
      <c r="U119" s="42">
        <f>T119/R118</f>
        <v>-0.00976225262319033</v>
      </c>
      <c r="V119" s="79">
        <f>V118-T118</f>
        <v>190</v>
      </c>
      <c r="W119" s="42">
        <f>V119/T118</f>
        <v>0.012742270806786936</v>
      </c>
      <c r="X119" s="79">
        <f>X118-V118</f>
        <v>-892</v>
      </c>
      <c r="Y119" s="42">
        <f>X119/V118</f>
        <v>-0.0590689358320641</v>
      </c>
      <c r="Z119" s="85">
        <f>Z118-X118</f>
        <v>286</v>
      </c>
      <c r="AA119" s="54">
        <f>Z119/X118</f>
        <v>0.020128087831655993</v>
      </c>
      <c r="AB119" s="145">
        <f>D118+F118+H118+J118+L118+N118+P118+R118+T118+V118+X118+Z118</f>
        <v>166347</v>
      </c>
      <c r="AC119" s="57"/>
      <c r="AD119" s="98"/>
      <c r="AE119" s="171"/>
      <c r="AF119" s="171"/>
      <c r="AG119" s="171"/>
      <c r="AH119" s="158">
        <f>AB118-AB92</f>
        <v>-4256</v>
      </c>
      <c r="AI119" s="159">
        <f>AH119/AB92</f>
        <v>-0.024946806328141943</v>
      </c>
    </row>
    <row r="120" spans="1:35" ht="42.75" thickBot="1" thickTop="1">
      <c r="A120" s="212"/>
      <c r="B120" s="213"/>
      <c r="C120" s="137" t="s">
        <v>21</v>
      </c>
      <c r="D120" s="80">
        <f>D118-D91</f>
        <v>732</v>
      </c>
      <c r="E120" s="31">
        <f>D120/D91</f>
        <v>0.048451151707704525</v>
      </c>
      <c r="F120" s="80">
        <f>F118-F91</f>
        <v>-53</v>
      </c>
      <c r="G120" s="31">
        <f>F120/F91</f>
        <v>-0.004259422968737442</v>
      </c>
      <c r="H120" s="80">
        <f>H118-H91</f>
        <v>-4507</v>
      </c>
      <c r="I120" s="31">
        <f>H120/H91</f>
        <v>-0.26717647756239254</v>
      </c>
      <c r="J120" s="80">
        <f>J118-J91</f>
        <v>-653</v>
      </c>
      <c r="K120" s="31">
        <f>J120/J91</f>
        <v>-0.05600823398233125</v>
      </c>
      <c r="L120" s="80">
        <f>L118-L91</f>
        <v>280</v>
      </c>
      <c r="M120" s="31">
        <f>L120/L91</f>
        <v>0.027084542464693363</v>
      </c>
      <c r="N120" s="80">
        <f>N118-N91</f>
        <v>102</v>
      </c>
      <c r="O120" s="31">
        <f>N120/N91</f>
        <v>0.0076204706761299965</v>
      </c>
      <c r="P120" s="80">
        <f>P118-P91</f>
        <v>1417</v>
      </c>
      <c r="Q120" s="31">
        <f>P120/P91</f>
        <v>0.09169740503462111</v>
      </c>
      <c r="R120" s="80">
        <f>R118-R91</f>
        <v>1002</v>
      </c>
      <c r="S120" s="31">
        <f>R120/R91</f>
        <v>0.07128628343767786</v>
      </c>
      <c r="T120" s="80">
        <f>T118-T91</f>
        <v>-1617</v>
      </c>
      <c r="U120" s="31">
        <f>T120/T91</f>
        <v>-0.09783397870280736</v>
      </c>
      <c r="V120" s="80">
        <f>V118-V91</f>
        <v>-101</v>
      </c>
      <c r="W120" s="31">
        <f>V120/V91</f>
        <v>-0.006643862649651362</v>
      </c>
      <c r="X120" s="80">
        <f>X118-X91</f>
        <v>-39</v>
      </c>
      <c r="Y120" s="31">
        <f>X120/X91</f>
        <v>-0.002737226277372263</v>
      </c>
      <c r="Z120" s="85">
        <f>Z118-Z91</f>
        <v>-819</v>
      </c>
      <c r="AA120" s="54">
        <f>Z120/Z91</f>
        <v>-0.053480475382003394</v>
      </c>
      <c r="AB120" s="113"/>
      <c r="AC120" s="57"/>
      <c r="AD120" s="99"/>
      <c r="AE120" s="104" t="s">
        <v>30</v>
      </c>
      <c r="AF120" s="105" t="s">
        <v>31</v>
      </c>
      <c r="AG120" s="106" t="s">
        <v>32</v>
      </c>
      <c r="AH120" s="160"/>
      <c r="AI120" s="161"/>
    </row>
    <row r="121" spans="1:35" ht="24.75" customHeight="1" thickBot="1" thickTop="1">
      <c r="A121" s="212" t="s">
        <v>10</v>
      </c>
      <c r="B121" s="213" t="s">
        <v>17</v>
      </c>
      <c r="C121" s="139"/>
      <c r="D121" s="82">
        <v>5225</v>
      </c>
      <c r="E121" s="23" t="s">
        <v>25</v>
      </c>
      <c r="F121" s="82">
        <v>4977</v>
      </c>
      <c r="G121" s="23" t="s">
        <v>25</v>
      </c>
      <c r="H121" s="82">
        <v>7382</v>
      </c>
      <c r="I121" s="23" t="s">
        <v>25</v>
      </c>
      <c r="J121" s="82">
        <v>8107</v>
      </c>
      <c r="K121" s="23" t="s">
        <v>25</v>
      </c>
      <c r="L121" s="82">
        <v>8046</v>
      </c>
      <c r="M121" s="23" t="s">
        <v>25</v>
      </c>
      <c r="N121" s="82">
        <v>6785</v>
      </c>
      <c r="O121" s="23" t="s">
        <v>25</v>
      </c>
      <c r="P121" s="82">
        <v>6488</v>
      </c>
      <c r="Q121" s="23" t="s">
        <v>25</v>
      </c>
      <c r="R121" s="82">
        <v>5795</v>
      </c>
      <c r="S121" s="23" t="s">
        <v>25</v>
      </c>
      <c r="T121" s="82">
        <v>8932</v>
      </c>
      <c r="U121" s="23" t="s">
        <v>25</v>
      </c>
      <c r="V121" s="82">
        <v>7039</v>
      </c>
      <c r="W121" s="23" t="s">
        <v>25</v>
      </c>
      <c r="X121" s="82">
        <v>5866</v>
      </c>
      <c r="Y121" s="23" t="s">
        <v>25</v>
      </c>
      <c r="Z121" s="84">
        <v>5731</v>
      </c>
      <c r="AA121" s="49" t="s">
        <v>25</v>
      </c>
      <c r="AB121" s="39">
        <f>D121+F121+H121+J121+L121+N121+P121+R121+T121+V121+X121+Z121</f>
        <v>80373</v>
      </c>
      <c r="AC121" s="77"/>
      <c r="AD121" s="97"/>
      <c r="AE121" s="172">
        <v>51766</v>
      </c>
      <c r="AF121" s="173">
        <v>27702</v>
      </c>
      <c r="AG121" s="174">
        <v>905</v>
      </c>
      <c r="AH121" s="162" t="s">
        <v>103</v>
      </c>
      <c r="AI121" s="163">
        <v>0.0194</v>
      </c>
    </row>
    <row r="122" spans="1:35" ht="26.25" thickBot="1" thickTop="1">
      <c r="A122" s="212"/>
      <c r="B122" s="213"/>
      <c r="C122" s="140" t="s">
        <v>20</v>
      </c>
      <c r="D122" s="89">
        <f>D121-Z94</f>
        <v>150</v>
      </c>
      <c r="E122" s="30">
        <f>D122/Z94</f>
        <v>0.029556650246305417</v>
      </c>
      <c r="F122" s="89">
        <f>F121-D121</f>
        <v>-248</v>
      </c>
      <c r="G122" s="30">
        <f>F122/D121</f>
        <v>-0.04746411483253588</v>
      </c>
      <c r="H122" s="89">
        <f>H121-F121</f>
        <v>2405</v>
      </c>
      <c r="I122" s="30">
        <f>H122/F121</f>
        <v>0.4832228249949769</v>
      </c>
      <c r="J122" s="89">
        <f>J121-H121</f>
        <v>725</v>
      </c>
      <c r="K122" s="30">
        <f>J122/H121</f>
        <v>0.09821186670279057</v>
      </c>
      <c r="L122" s="89">
        <f>L121-J121</f>
        <v>-61</v>
      </c>
      <c r="M122" s="30">
        <f>L122/J121</f>
        <v>-0.0075243616627605776</v>
      </c>
      <c r="N122" s="79">
        <f>N121-L121</f>
        <v>-1261</v>
      </c>
      <c r="O122" s="42">
        <f>N122/L121</f>
        <v>-0.15672383793189162</v>
      </c>
      <c r="P122" s="79">
        <f>P121-N121</f>
        <v>-297</v>
      </c>
      <c r="Q122" s="42">
        <f>P122/N121</f>
        <v>-0.04377302873986735</v>
      </c>
      <c r="R122" s="79">
        <f>R121-P121</f>
        <v>-693</v>
      </c>
      <c r="S122" s="42">
        <f>R122/P121</f>
        <v>-0.10681257706535142</v>
      </c>
      <c r="T122" s="79">
        <f>T121-R121</f>
        <v>3137</v>
      </c>
      <c r="U122" s="42">
        <f>T122/R121</f>
        <v>0.5413287316652287</v>
      </c>
      <c r="V122" s="79">
        <f>V121-T121</f>
        <v>-1893</v>
      </c>
      <c r="W122" s="42">
        <f>V122/T121</f>
        <v>-0.2119346171070309</v>
      </c>
      <c r="X122" s="79">
        <f>X121-V121</f>
        <v>-1173</v>
      </c>
      <c r="Y122" s="42">
        <f>X122/V121</f>
        <v>-0.16664298906094616</v>
      </c>
      <c r="Z122" s="85">
        <f>Z121-X121</f>
        <v>-135</v>
      </c>
      <c r="AA122" s="54">
        <f>Z122/X121</f>
        <v>-0.02301397886123423</v>
      </c>
      <c r="AB122" s="145">
        <f>D121+F121+H121+J121+L121+N121+P121+R121+T121+V121+X121+Z121</f>
        <v>80373</v>
      </c>
      <c r="AC122" s="57"/>
      <c r="AD122" s="98"/>
      <c r="AE122" s="171"/>
      <c r="AF122" s="171"/>
      <c r="AG122" s="171"/>
      <c r="AH122" s="158">
        <f>AB121-AB95</f>
        <v>1530</v>
      </c>
      <c r="AI122" s="159">
        <f>AH122/AB95</f>
        <v>0.019405654274951487</v>
      </c>
    </row>
    <row r="123" spans="1:35" ht="42.75" thickBot="1" thickTop="1">
      <c r="A123" s="212"/>
      <c r="B123" s="213"/>
      <c r="C123" s="137" t="s">
        <v>21</v>
      </c>
      <c r="D123" s="80">
        <f>D121-D94</f>
        <v>412</v>
      </c>
      <c r="E123" s="31">
        <f>D123/D94</f>
        <v>0.08560149594847288</v>
      </c>
      <c r="F123" s="80">
        <f>F121-F94</f>
        <v>-445</v>
      </c>
      <c r="G123" s="31">
        <f>F123/F94</f>
        <v>-0.08207303578015493</v>
      </c>
      <c r="H123" s="80">
        <f>H121-H94</f>
        <v>1680</v>
      </c>
      <c r="I123" s="31">
        <f>H123/H94</f>
        <v>0.29463346194317785</v>
      </c>
      <c r="J123" s="80">
        <f>J121-J94</f>
        <v>1641</v>
      </c>
      <c r="K123" s="31">
        <f>J123/J94</f>
        <v>0.25378905041756883</v>
      </c>
      <c r="L123" s="80">
        <f>L121-L94</f>
        <v>904</v>
      </c>
      <c r="M123" s="31">
        <f>L123/L94</f>
        <v>0.12657518902268272</v>
      </c>
      <c r="N123" s="80">
        <f>N121-N94</f>
        <v>-1275</v>
      </c>
      <c r="O123" s="31">
        <f>N123/N94</f>
        <v>-0.15818858560794044</v>
      </c>
      <c r="P123" s="80">
        <f>P121-P94</f>
        <v>-474</v>
      </c>
      <c r="Q123" s="31">
        <f>P123/P94</f>
        <v>-0.06808388394139615</v>
      </c>
      <c r="R123" s="80">
        <f>R121-R94</f>
        <v>289</v>
      </c>
      <c r="S123" s="31">
        <f>R123/R94</f>
        <v>0.052488194696694516</v>
      </c>
      <c r="T123" s="80">
        <f>T121-T94</f>
        <v>-1867</v>
      </c>
      <c r="U123" s="31">
        <f>T123/T94</f>
        <v>-0.17288637836836745</v>
      </c>
      <c r="V123" s="80">
        <f>V121-V94</f>
        <v>-65</v>
      </c>
      <c r="W123" s="31">
        <f>V123/V94</f>
        <v>-0.009149774774774775</v>
      </c>
      <c r="X123" s="80">
        <f>X121-X94</f>
        <v>74</v>
      </c>
      <c r="Y123" s="31">
        <f>X123/X94</f>
        <v>0.012776243093922652</v>
      </c>
      <c r="Z123" s="85">
        <f>Z121-Z94</f>
        <v>656</v>
      </c>
      <c r="AA123" s="54">
        <f>Z123/Z94</f>
        <v>0.12926108374384238</v>
      </c>
      <c r="AB123" s="113"/>
      <c r="AC123" s="57"/>
      <c r="AD123" s="99"/>
      <c r="AE123" s="104" t="s">
        <v>30</v>
      </c>
      <c r="AF123" s="105" t="s">
        <v>31</v>
      </c>
      <c r="AG123" s="106" t="s">
        <v>32</v>
      </c>
      <c r="AH123" s="158"/>
      <c r="AI123" s="161"/>
    </row>
    <row r="124" spans="1:35" ht="25.5" customHeight="1" thickBot="1" thickTop="1">
      <c r="A124" s="212" t="s">
        <v>11</v>
      </c>
      <c r="B124" s="213" t="s">
        <v>18</v>
      </c>
      <c r="C124" s="139"/>
      <c r="D124" s="82">
        <v>1895</v>
      </c>
      <c r="E124" s="23" t="s">
        <v>25</v>
      </c>
      <c r="F124" s="82">
        <v>1819</v>
      </c>
      <c r="G124" s="23" t="s">
        <v>25</v>
      </c>
      <c r="H124" s="82">
        <v>2984</v>
      </c>
      <c r="I124" s="23" t="s">
        <v>25</v>
      </c>
      <c r="J124" s="82">
        <v>2488</v>
      </c>
      <c r="K124" s="23" t="s">
        <v>25</v>
      </c>
      <c r="L124" s="82">
        <v>2237</v>
      </c>
      <c r="M124" s="23" t="s">
        <v>25</v>
      </c>
      <c r="N124" s="82">
        <v>1908</v>
      </c>
      <c r="O124" s="23" t="s">
        <v>25</v>
      </c>
      <c r="P124" s="82">
        <v>1857</v>
      </c>
      <c r="Q124" s="23" t="s">
        <v>25</v>
      </c>
      <c r="R124" s="82">
        <v>2130</v>
      </c>
      <c r="S124" s="23" t="s">
        <v>25</v>
      </c>
      <c r="T124" s="82">
        <v>3014</v>
      </c>
      <c r="U124" s="23" t="s">
        <v>25</v>
      </c>
      <c r="V124" s="82">
        <v>2168</v>
      </c>
      <c r="W124" s="23" t="s">
        <v>25</v>
      </c>
      <c r="X124" s="82">
        <v>1904</v>
      </c>
      <c r="Y124" s="23" t="s">
        <v>25</v>
      </c>
      <c r="Z124" s="84">
        <v>2068</v>
      </c>
      <c r="AA124" s="49" t="s">
        <v>25</v>
      </c>
      <c r="AB124" s="39">
        <f>D124+F124+H124+J124+L124+N124+P124+R124+T124+V124+X124+Z124</f>
        <v>26472</v>
      </c>
      <c r="AC124" s="77"/>
      <c r="AD124" s="97"/>
      <c r="AE124" s="172">
        <v>17890</v>
      </c>
      <c r="AF124" s="173">
        <v>8582</v>
      </c>
      <c r="AG124" s="174">
        <v>0</v>
      </c>
      <c r="AH124" s="162" t="s">
        <v>105</v>
      </c>
      <c r="AI124" s="163">
        <v>0.024</v>
      </c>
    </row>
    <row r="125" spans="1:35" ht="26.25" thickBot="1" thickTop="1">
      <c r="A125" s="212"/>
      <c r="B125" s="213"/>
      <c r="C125" s="140" t="s">
        <v>20</v>
      </c>
      <c r="D125" s="89">
        <f>D124-Z97</f>
        <v>32</v>
      </c>
      <c r="E125" s="30">
        <f>D125/Z97</f>
        <v>0.017176596886741814</v>
      </c>
      <c r="F125" s="89">
        <f>F124-D124</f>
        <v>-76</v>
      </c>
      <c r="G125" s="30">
        <f>F125/D124</f>
        <v>-0.04010554089709763</v>
      </c>
      <c r="H125" s="89">
        <f>H124-F124</f>
        <v>1165</v>
      </c>
      <c r="I125" s="30">
        <f>H125/F124</f>
        <v>0.640461792193513</v>
      </c>
      <c r="J125" s="89">
        <f>J124-H124</f>
        <v>-496</v>
      </c>
      <c r="K125" s="30">
        <f>J125/H124</f>
        <v>-0.16621983914209115</v>
      </c>
      <c r="L125" s="89">
        <f>L124-J124</f>
        <v>-251</v>
      </c>
      <c r="M125" s="30">
        <f>L125/J124</f>
        <v>-0.10088424437299036</v>
      </c>
      <c r="N125" s="79">
        <f>N124-L124</f>
        <v>-329</v>
      </c>
      <c r="O125" s="42">
        <f>N125/L124</f>
        <v>-0.1470719713902548</v>
      </c>
      <c r="P125" s="79">
        <f>P124-N124</f>
        <v>-51</v>
      </c>
      <c r="Q125" s="42">
        <f>P125/N124</f>
        <v>-0.026729559748427674</v>
      </c>
      <c r="R125" s="79">
        <f>R124-P124</f>
        <v>273</v>
      </c>
      <c r="S125" s="42">
        <f>R125/P124</f>
        <v>0.1470113085621971</v>
      </c>
      <c r="T125" s="79">
        <f>T124-R124</f>
        <v>884</v>
      </c>
      <c r="U125" s="42">
        <f>T125/R124</f>
        <v>0.41502347417840374</v>
      </c>
      <c r="V125" s="79">
        <f>V124-T124</f>
        <v>-846</v>
      </c>
      <c r="W125" s="42">
        <f>V125/T124</f>
        <v>-0.28069011280690115</v>
      </c>
      <c r="X125" s="79">
        <f>X124-V124</f>
        <v>-264</v>
      </c>
      <c r="Y125" s="42">
        <f>X125/V124</f>
        <v>-0.12177121771217712</v>
      </c>
      <c r="Z125" s="85">
        <f>Z124-X124</f>
        <v>164</v>
      </c>
      <c r="AA125" s="54">
        <f>Z125/X124</f>
        <v>0.0861344537815126</v>
      </c>
      <c r="AB125" s="145">
        <f>D124+F124+H124+J124+L124+N124+P124+R124+T124+V124+X124+Z124</f>
        <v>26472</v>
      </c>
      <c r="AC125" s="57"/>
      <c r="AD125" s="98"/>
      <c r="AE125" s="171"/>
      <c r="AF125" s="171"/>
      <c r="AG125" s="171"/>
      <c r="AH125" s="158">
        <f>AB124-AB98</f>
        <v>621</v>
      </c>
      <c r="AI125" s="159">
        <f>AH125/AB98</f>
        <v>0.02402228153649762</v>
      </c>
    </row>
    <row r="126" spans="1:35" ht="42.75" thickBot="1" thickTop="1">
      <c r="A126" s="212"/>
      <c r="B126" s="213"/>
      <c r="C126" s="137" t="s">
        <v>21</v>
      </c>
      <c r="D126" s="80">
        <f>D124-D97</f>
        <v>263</v>
      </c>
      <c r="E126" s="31">
        <f>D126/D97</f>
        <v>0.16115196078431374</v>
      </c>
      <c r="F126" s="80">
        <f>F124-F97</f>
        <v>-79</v>
      </c>
      <c r="G126" s="31">
        <f>F126/F97</f>
        <v>-0.04162276080084299</v>
      </c>
      <c r="H126" s="80">
        <f>H124-H97</f>
        <v>842</v>
      </c>
      <c r="I126" s="31">
        <f>H126/H97</f>
        <v>0.3930905695611578</v>
      </c>
      <c r="J126" s="80">
        <f>J124-J97</f>
        <v>211</v>
      </c>
      <c r="K126" s="31">
        <f>J126/J97</f>
        <v>0.09266578831796222</v>
      </c>
      <c r="L126" s="80">
        <f>L124-L97</f>
        <v>224</v>
      </c>
      <c r="M126" s="31">
        <f>L126/L97</f>
        <v>0.11127670144063587</v>
      </c>
      <c r="N126" s="80">
        <f>N124-N97</f>
        <v>-180</v>
      </c>
      <c r="O126" s="31">
        <f>N126/N97</f>
        <v>-0.08620689655172414</v>
      </c>
      <c r="P126" s="80">
        <f>P124-P97</f>
        <v>-229</v>
      </c>
      <c r="Q126" s="31">
        <f>P126/P97</f>
        <v>-0.10977948226270375</v>
      </c>
      <c r="R126" s="80">
        <f>R124-R97</f>
        <v>-327</v>
      </c>
      <c r="S126" s="31">
        <f>R126/R97</f>
        <v>-0.1330891330891331</v>
      </c>
      <c r="T126" s="80">
        <f>T124-T97</f>
        <v>-431</v>
      </c>
      <c r="U126" s="31">
        <f>T126/T97</f>
        <v>-0.1251088534107402</v>
      </c>
      <c r="V126" s="80">
        <f>V124-V97</f>
        <v>45</v>
      </c>
      <c r="W126" s="31">
        <f>V126/V97</f>
        <v>0.02119642016015073</v>
      </c>
      <c r="X126" s="80">
        <f>X124-X97</f>
        <v>77</v>
      </c>
      <c r="Y126" s="31">
        <f>X126/X97</f>
        <v>0.0421455938697318</v>
      </c>
      <c r="Z126" s="85">
        <f>Z124-Z97</f>
        <v>205</v>
      </c>
      <c r="AA126" s="54">
        <f>Z126/Z97</f>
        <v>0.11003757380568975</v>
      </c>
      <c r="AB126" s="113"/>
      <c r="AC126" s="57"/>
      <c r="AD126" s="99"/>
      <c r="AE126" s="104" t="s">
        <v>30</v>
      </c>
      <c r="AF126" s="105" t="s">
        <v>31</v>
      </c>
      <c r="AG126" s="106" t="s">
        <v>69</v>
      </c>
      <c r="AH126" s="160"/>
      <c r="AI126" s="161"/>
    </row>
    <row r="127" spans="1:35" ht="25.5" customHeight="1" thickBot="1" thickTop="1">
      <c r="A127" s="212" t="s">
        <v>12</v>
      </c>
      <c r="B127" s="213" t="s">
        <v>16</v>
      </c>
      <c r="C127" s="139"/>
      <c r="D127" s="82">
        <v>10733</v>
      </c>
      <c r="E127" s="23" t="s">
        <v>25</v>
      </c>
      <c r="F127" s="82">
        <v>8104</v>
      </c>
      <c r="G127" s="23" t="s">
        <v>25</v>
      </c>
      <c r="H127" s="82">
        <v>7388</v>
      </c>
      <c r="I127" s="23" t="s">
        <v>25</v>
      </c>
      <c r="J127" s="82">
        <v>6475</v>
      </c>
      <c r="K127" s="23" t="s">
        <v>25</v>
      </c>
      <c r="L127" s="82">
        <v>6649</v>
      </c>
      <c r="M127" s="23" t="s">
        <v>25</v>
      </c>
      <c r="N127" s="82">
        <v>6878</v>
      </c>
      <c r="O127" s="23" t="s">
        <v>25</v>
      </c>
      <c r="P127" s="82">
        <v>8476</v>
      </c>
      <c r="Q127" s="23" t="s">
        <v>25</v>
      </c>
      <c r="R127" s="82">
        <v>8903</v>
      </c>
      <c r="S127" s="23" t="s">
        <v>25</v>
      </c>
      <c r="T127" s="82">
        <v>7463</v>
      </c>
      <c r="U127" s="23" t="s">
        <v>25</v>
      </c>
      <c r="V127" s="82">
        <v>7960</v>
      </c>
      <c r="W127" s="23" t="s">
        <v>25</v>
      </c>
      <c r="X127" s="82">
        <v>8168</v>
      </c>
      <c r="Y127" s="23" t="s">
        <v>25</v>
      </c>
      <c r="Z127" s="84">
        <v>9255</v>
      </c>
      <c r="AA127" s="49" t="s">
        <v>25</v>
      </c>
      <c r="AB127" s="39">
        <f>D127+F127+H127+J127+L127+N127+P127+R127+T127+V127+X127+Z127</f>
        <v>96452</v>
      </c>
      <c r="AC127" s="77"/>
      <c r="AD127" s="97"/>
      <c r="AE127" s="172">
        <v>58138</v>
      </c>
      <c r="AF127" s="173">
        <v>38286</v>
      </c>
      <c r="AG127" s="174">
        <v>28</v>
      </c>
      <c r="AH127" s="162" t="s">
        <v>104</v>
      </c>
      <c r="AI127" s="163">
        <v>0.0232</v>
      </c>
    </row>
    <row r="128" spans="1:35" ht="26.25" thickBot="1" thickTop="1">
      <c r="A128" s="212"/>
      <c r="B128" s="213"/>
      <c r="C128" s="140" t="s">
        <v>20</v>
      </c>
      <c r="D128" s="89">
        <f>D127-Z100</f>
        <v>1206</v>
      </c>
      <c r="E128" s="30">
        <f>D128/Z100</f>
        <v>0.12658759315629264</v>
      </c>
      <c r="F128" s="89">
        <f>F127-D127</f>
        <v>-2629</v>
      </c>
      <c r="G128" s="30">
        <f>F128/D127</f>
        <v>-0.24494549520171435</v>
      </c>
      <c r="H128" s="89">
        <f>H127-F127</f>
        <v>-716</v>
      </c>
      <c r="I128" s="30">
        <f>H128/F127</f>
        <v>-0.08835143139190524</v>
      </c>
      <c r="J128" s="89">
        <f>J127-H127</f>
        <v>-913</v>
      </c>
      <c r="K128" s="30">
        <f>J128/H127</f>
        <v>-0.12357877639415268</v>
      </c>
      <c r="L128" s="89">
        <f>L127-J127</f>
        <v>174</v>
      </c>
      <c r="M128" s="30">
        <f>L128/J127</f>
        <v>0.02687258687258687</v>
      </c>
      <c r="N128" s="79">
        <f>N127-L127</f>
        <v>229</v>
      </c>
      <c r="O128" s="42">
        <f>N128/L127</f>
        <v>0.03444126936381411</v>
      </c>
      <c r="P128" s="79">
        <f>P127-N127</f>
        <v>1598</v>
      </c>
      <c r="Q128" s="42">
        <f>P128/N127</f>
        <v>0.23233498109915673</v>
      </c>
      <c r="R128" s="79">
        <f>R127-P127</f>
        <v>427</v>
      </c>
      <c r="S128" s="42">
        <f>R128/P127</f>
        <v>0.050377536573855596</v>
      </c>
      <c r="T128" s="79">
        <f>T127-R127</f>
        <v>-1440</v>
      </c>
      <c r="U128" s="42">
        <f>T128/R127</f>
        <v>-0.16174323261821857</v>
      </c>
      <c r="V128" s="79">
        <f>V127-T127</f>
        <v>497</v>
      </c>
      <c r="W128" s="42">
        <f>V128/T127</f>
        <v>0.06659520300147394</v>
      </c>
      <c r="X128" s="79">
        <f>X127-V127</f>
        <v>208</v>
      </c>
      <c r="Y128" s="42">
        <f>X128/V127</f>
        <v>0.02613065326633166</v>
      </c>
      <c r="Z128" s="85">
        <f>Z127-X127</f>
        <v>1087</v>
      </c>
      <c r="AA128" s="54">
        <f>Z128/X127</f>
        <v>0.13308031341821744</v>
      </c>
      <c r="AB128" s="145">
        <f>D127+F127+H127+J127+L127+N127+P127+R127+T127+V127+X127+Z127</f>
        <v>96452</v>
      </c>
      <c r="AC128" s="12"/>
      <c r="AD128" s="100"/>
      <c r="AE128" s="166"/>
      <c r="AF128" s="167"/>
      <c r="AG128" s="167"/>
      <c r="AH128" s="76">
        <f>AB127-AB101</f>
        <v>2190</v>
      </c>
      <c r="AI128" s="91">
        <f>AH128/AB101</f>
        <v>0.023233116208015957</v>
      </c>
    </row>
    <row r="129" spans="1:34" ht="42.75" thickBot="1" thickTop="1">
      <c r="A129" s="212"/>
      <c r="B129" s="213"/>
      <c r="C129" s="137" t="s">
        <v>21</v>
      </c>
      <c r="D129" s="80">
        <f>D127-D100</f>
        <v>1670</v>
      </c>
      <c r="E129" s="31">
        <f>D129/D100</f>
        <v>0.18426569568575527</v>
      </c>
      <c r="F129" s="80">
        <f>F127-F100</f>
        <v>855</v>
      </c>
      <c r="G129" s="31">
        <f>F129/F100</f>
        <v>0.11794730307628638</v>
      </c>
      <c r="H129" s="80">
        <f>H127-H100</f>
        <v>-1191</v>
      </c>
      <c r="I129" s="31">
        <f>H129/H100</f>
        <v>-0.13882736915724445</v>
      </c>
      <c r="J129" s="80">
        <f>J127-J100</f>
        <v>-981</v>
      </c>
      <c r="K129" s="31">
        <f>J129/J100</f>
        <v>-0.13157188841201717</v>
      </c>
      <c r="L129" s="80">
        <f>L127-L100</f>
        <v>159</v>
      </c>
      <c r="M129" s="31">
        <f>L129/L100</f>
        <v>0.024499229583975348</v>
      </c>
      <c r="N129" s="80">
        <f>N127-N100</f>
        <v>596</v>
      </c>
      <c r="O129" s="31">
        <f>N129/N100</f>
        <v>0.09487424387137854</v>
      </c>
      <c r="P129" s="80">
        <f>P127-P100</f>
        <v>1191</v>
      </c>
      <c r="Q129" s="31">
        <f>P129/P100</f>
        <v>0.1634866163349348</v>
      </c>
      <c r="R129" s="80">
        <f>R127-R100</f>
        <v>492</v>
      </c>
      <c r="S129" s="31">
        <f>R129/R100</f>
        <v>0.05849482820116514</v>
      </c>
      <c r="T129" s="80">
        <f>T127-T100</f>
        <v>-398</v>
      </c>
      <c r="U129" s="31">
        <f>T129/T100</f>
        <v>-0.050629690879023026</v>
      </c>
      <c r="V129" s="80">
        <f>V127-V100</f>
        <v>-30</v>
      </c>
      <c r="W129" s="31">
        <f>V129/V100</f>
        <v>-0.0037546933667083854</v>
      </c>
      <c r="X129" s="80">
        <f>X127-X100</f>
        <v>99</v>
      </c>
      <c r="Y129" s="31">
        <f>X129/X100</f>
        <v>0.012269178336844714</v>
      </c>
      <c r="Z129" s="85">
        <f>Z127-Z100</f>
        <v>-272</v>
      </c>
      <c r="AA129" s="54">
        <f>Z129/Z100</f>
        <v>-0.028550435604072635</v>
      </c>
      <c r="AB129" s="10"/>
      <c r="AC129" s="9"/>
      <c r="AD129" s="101"/>
      <c r="AE129" s="167"/>
      <c r="AF129" s="167"/>
      <c r="AG129" s="167"/>
      <c r="AH129" s="9"/>
    </row>
    <row r="130" spans="1:34" ht="13.5" thickBot="1">
      <c r="A130" s="214" t="s">
        <v>13</v>
      </c>
      <c r="B130" s="257"/>
      <c r="C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10"/>
      <c r="AC130" s="9"/>
      <c r="AD130" s="101"/>
      <c r="AH130" s="9"/>
    </row>
    <row r="131" spans="1:34" ht="27" customHeight="1" thickBot="1">
      <c r="A131" s="212" t="s">
        <v>14</v>
      </c>
      <c r="B131" s="216" t="s">
        <v>15</v>
      </c>
      <c r="C131" s="5"/>
      <c r="D131" s="82">
        <v>10251</v>
      </c>
      <c r="E131" s="23" t="s">
        <v>25</v>
      </c>
      <c r="F131" s="82">
        <v>11384</v>
      </c>
      <c r="G131" s="23" t="s">
        <v>25</v>
      </c>
      <c r="H131" s="82">
        <v>12992</v>
      </c>
      <c r="I131" s="23" t="s">
        <v>25</v>
      </c>
      <c r="J131" s="82">
        <v>11844</v>
      </c>
      <c r="K131" s="23" t="s">
        <v>25</v>
      </c>
      <c r="L131" s="82">
        <v>11454</v>
      </c>
      <c r="M131" s="23" t="s">
        <v>25</v>
      </c>
      <c r="N131" s="82">
        <v>11332</v>
      </c>
      <c r="O131" s="23" t="s">
        <v>25</v>
      </c>
      <c r="P131" s="82">
        <v>11032</v>
      </c>
      <c r="Q131" s="23" t="s">
        <v>25</v>
      </c>
      <c r="R131" s="82">
        <v>11660</v>
      </c>
      <c r="S131" s="23" t="s">
        <v>25</v>
      </c>
      <c r="T131" s="82">
        <v>11732</v>
      </c>
      <c r="U131" s="23" t="s">
        <v>25</v>
      </c>
      <c r="V131" s="82">
        <v>11492</v>
      </c>
      <c r="W131" s="23" t="s">
        <v>25</v>
      </c>
      <c r="X131" s="82">
        <v>11630</v>
      </c>
      <c r="Y131" s="23" t="s">
        <v>25</v>
      </c>
      <c r="Z131" s="84">
        <v>11713</v>
      </c>
      <c r="AA131" s="49" t="s">
        <v>25</v>
      </c>
      <c r="AB131" s="151">
        <f>(D131+F131+H131+J131+L131+N131+P131+R131+T131+V131+X131+Z131)/12</f>
        <v>11543</v>
      </c>
      <c r="AC131" s="9"/>
      <c r="AD131" s="101"/>
      <c r="AE131" t="s">
        <v>84</v>
      </c>
      <c r="AF131" s="150">
        <f>AB131-AB104</f>
        <v>698</v>
      </c>
      <c r="AH131" s="91">
        <f>AF131/AB104</f>
        <v>0.06436145689257722</v>
      </c>
    </row>
    <row r="132" spans="1:34" ht="26.25" thickBot="1" thickTop="1">
      <c r="A132" s="212"/>
      <c r="B132" s="217"/>
      <c r="C132" s="140" t="s">
        <v>20</v>
      </c>
      <c r="D132" s="89">
        <f>D131-Z104</f>
        <v>-383</v>
      </c>
      <c r="E132" s="30">
        <f>D132/Z104</f>
        <v>-0.036016550686477335</v>
      </c>
      <c r="F132" s="89">
        <f>F131-D131</f>
        <v>1133</v>
      </c>
      <c r="G132" s="30">
        <f>F132/D131</f>
        <v>0.11052580236074529</v>
      </c>
      <c r="H132" s="89">
        <f>H131-F131</f>
        <v>1608</v>
      </c>
      <c r="I132" s="30">
        <f>H132/F131</f>
        <v>0.14125087842586087</v>
      </c>
      <c r="J132" s="89">
        <f>J131-H131</f>
        <v>-1148</v>
      </c>
      <c r="K132" s="30">
        <f>J132/H131</f>
        <v>-0.08836206896551724</v>
      </c>
      <c r="L132" s="89">
        <f>L131-J131</f>
        <v>-390</v>
      </c>
      <c r="M132" s="30">
        <f>L132/J131</f>
        <v>-0.03292806484295846</v>
      </c>
      <c r="N132" s="79">
        <f>N131-L131</f>
        <v>-122</v>
      </c>
      <c r="O132" s="42">
        <f>N132/L131</f>
        <v>-0.010651300855596298</v>
      </c>
      <c r="P132" s="79">
        <f>P131-N131</f>
        <v>-300</v>
      </c>
      <c r="Q132" s="42">
        <f>P132/N131</f>
        <v>-0.02647370278856336</v>
      </c>
      <c r="R132" s="79">
        <f>R131-P131</f>
        <v>628</v>
      </c>
      <c r="S132" s="42">
        <f>R132/P131</f>
        <v>0.05692530819434373</v>
      </c>
      <c r="T132" s="79">
        <f>T131-R131</f>
        <v>72</v>
      </c>
      <c r="U132" s="42">
        <f>T132/R131</f>
        <v>0.0061749571183533445</v>
      </c>
      <c r="V132" s="79">
        <f>V131-T131</f>
        <v>-240</v>
      </c>
      <c r="W132" s="42">
        <f>V132/T131</f>
        <v>-0.020456870098874872</v>
      </c>
      <c r="X132" s="79">
        <f>X131-V131</f>
        <v>138</v>
      </c>
      <c r="Y132" s="42">
        <f>X132/V131</f>
        <v>0.012008353637312914</v>
      </c>
      <c r="Z132" s="85">
        <f>Z131-X131</f>
        <v>83</v>
      </c>
      <c r="AA132" s="54">
        <f>Z132/X131</f>
        <v>0.007136715391229578</v>
      </c>
      <c r="AB132" s="10"/>
      <c r="AC132" s="9"/>
      <c r="AD132" s="101"/>
      <c r="AF132" s="68">
        <f>AF131/AB104</f>
        <v>0.06436145689257722</v>
      </c>
      <c r="AH132" s="9"/>
    </row>
    <row r="133" spans="1:34" ht="42.75" thickBot="1" thickTop="1">
      <c r="A133" s="212"/>
      <c r="B133" s="218"/>
      <c r="C133" s="137" t="s">
        <v>21</v>
      </c>
      <c r="D133" s="80">
        <f>D131-D104</f>
        <v>-862</v>
      </c>
      <c r="E133" s="31">
        <f>D133/D104</f>
        <v>-0.07756681364168092</v>
      </c>
      <c r="F133" s="80">
        <f>F131-F104</f>
        <v>-306</v>
      </c>
      <c r="G133" s="31">
        <f>F133/F104</f>
        <v>-0.026176218990590246</v>
      </c>
      <c r="H133" s="80">
        <f>H131-H104</f>
        <v>1895</v>
      </c>
      <c r="I133" s="31">
        <f>H133/H104</f>
        <v>0.17076687392989096</v>
      </c>
      <c r="J133" s="80">
        <f>J131-J104</f>
        <v>1048</v>
      </c>
      <c r="K133" s="31">
        <f>J133/J104</f>
        <v>0.09707298999629492</v>
      </c>
      <c r="L133" s="80">
        <f>L131-L104</f>
        <v>691</v>
      </c>
      <c r="M133" s="31">
        <f>L133/L104</f>
        <v>0.06420143082783611</v>
      </c>
      <c r="N133" s="80">
        <f>N131-N104</f>
        <v>856</v>
      </c>
      <c r="O133" s="31">
        <f>N133/N104</f>
        <v>0.08171057655593739</v>
      </c>
      <c r="P133" s="80">
        <f>P131-P104</f>
        <v>824</v>
      </c>
      <c r="Q133" s="31">
        <f>P133/P104</f>
        <v>0.08072100313479624</v>
      </c>
      <c r="R133" s="80">
        <f>R131-R104</f>
        <v>729</v>
      </c>
      <c r="S133" s="31">
        <f>R133/R104</f>
        <v>0.0666910621169152</v>
      </c>
      <c r="T133" s="80">
        <f>T131-T104</f>
        <v>154</v>
      </c>
      <c r="U133" s="31">
        <f>T133/T104</f>
        <v>0.013301088270858524</v>
      </c>
      <c r="V133" s="80">
        <f>V131-V104</f>
        <v>935</v>
      </c>
      <c r="W133" s="31">
        <f>V133/V104</f>
        <v>0.08856682769726248</v>
      </c>
      <c r="X133" s="80">
        <f>X131-X104</f>
        <v>1333</v>
      </c>
      <c r="Y133" s="31">
        <f>X133/X104</f>
        <v>0.12945518112071477</v>
      </c>
      <c r="Z133" s="85">
        <f>Z131-Z104</f>
        <v>1079</v>
      </c>
      <c r="AA133" s="54">
        <f>Z133/Z104</f>
        <v>0.10146699266503667</v>
      </c>
      <c r="AB133" s="10"/>
      <c r="AC133" s="9"/>
      <c r="AD133" s="101"/>
      <c r="AH133" s="9"/>
    </row>
    <row r="134" ht="12.75">
      <c r="A134" s="168" t="s">
        <v>100</v>
      </c>
    </row>
    <row r="135" ht="27" customHeight="1"/>
    <row r="136" spans="1:33" ht="29.25" customHeight="1">
      <c r="A136" s="241" t="s">
        <v>110</v>
      </c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3"/>
      <c r="AF136" s="243"/>
      <c r="AG136" s="243"/>
    </row>
    <row r="137" ht="13.5" thickBot="1"/>
    <row r="138" spans="1:35" ht="24" customHeight="1" thickBot="1">
      <c r="A138" s="244" t="s">
        <v>47</v>
      </c>
      <c r="B138" s="245" t="s">
        <v>82</v>
      </c>
      <c r="C138" s="247"/>
      <c r="D138" s="214" t="s">
        <v>106</v>
      </c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9"/>
      <c r="AB138" s="250" t="s">
        <v>22</v>
      </c>
      <c r="AC138" s="235" t="s">
        <v>23</v>
      </c>
      <c r="AD138" s="253"/>
      <c r="AE138" s="255" t="s">
        <v>22</v>
      </c>
      <c r="AF138" s="256"/>
      <c r="AG138" s="256"/>
      <c r="AH138" s="235" t="s">
        <v>23</v>
      </c>
      <c r="AI138" s="236"/>
    </row>
    <row r="139" spans="1:35" ht="20.25" customHeight="1" thickBot="1" thickTop="1">
      <c r="A139" s="244"/>
      <c r="B139" s="246"/>
      <c r="C139" s="212"/>
      <c r="D139" s="239" t="s">
        <v>4</v>
      </c>
      <c r="E139" s="240"/>
      <c r="F139" s="239" t="s">
        <v>5</v>
      </c>
      <c r="G139" s="240"/>
      <c r="H139" s="239" t="s">
        <v>26</v>
      </c>
      <c r="I139" s="240"/>
      <c r="J139" s="239" t="s">
        <v>27</v>
      </c>
      <c r="K139" s="240"/>
      <c r="L139" s="239" t="s">
        <v>28</v>
      </c>
      <c r="M139" s="240"/>
      <c r="N139" s="239" t="s">
        <v>29</v>
      </c>
      <c r="O139" s="240"/>
      <c r="P139" s="239" t="s">
        <v>33</v>
      </c>
      <c r="Q139" s="240"/>
      <c r="R139" s="239" t="s">
        <v>40</v>
      </c>
      <c r="S139" s="240"/>
      <c r="T139" s="239" t="s">
        <v>45</v>
      </c>
      <c r="U139" s="240"/>
      <c r="V139" s="239" t="s">
        <v>46</v>
      </c>
      <c r="W139" s="240"/>
      <c r="X139" s="239" t="s">
        <v>49</v>
      </c>
      <c r="Y139" s="240"/>
      <c r="Z139" s="219" t="s">
        <v>50</v>
      </c>
      <c r="AA139" s="220"/>
      <c r="AB139" s="251"/>
      <c r="AC139" s="237"/>
      <c r="AD139" s="254"/>
      <c r="AE139" s="255"/>
      <c r="AF139" s="256"/>
      <c r="AG139" s="256"/>
      <c r="AH139" s="237"/>
      <c r="AI139" s="238"/>
    </row>
    <row r="140" spans="1:35" ht="24" customHeight="1" thickBot="1" thickTop="1">
      <c r="A140" s="2"/>
      <c r="B140" s="1"/>
      <c r="C140" s="221" t="s">
        <v>36</v>
      </c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3"/>
      <c r="AB140" s="252"/>
      <c r="AC140" s="24" t="s">
        <v>24</v>
      </c>
      <c r="AD140" s="95" t="s">
        <v>25</v>
      </c>
      <c r="AH140" s="24" t="s">
        <v>24</v>
      </c>
      <c r="AI140" s="25" t="s">
        <v>25</v>
      </c>
    </row>
    <row r="141" spans="1:35" ht="22.5" customHeight="1" thickBot="1">
      <c r="A141" s="224"/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1"/>
      <c r="AB141" s="227" t="s">
        <v>6</v>
      </c>
      <c r="AC141" s="228"/>
      <c r="AD141" s="229"/>
      <c r="AE141" s="94" t="s">
        <v>30</v>
      </c>
      <c r="AF141" s="59" t="s">
        <v>31</v>
      </c>
      <c r="AG141" s="60" t="s">
        <v>32</v>
      </c>
      <c r="AH141" s="258"/>
      <c r="AI141" s="259"/>
    </row>
    <row r="142" spans="1:35" ht="27.75" customHeight="1" thickBot="1" thickTop="1">
      <c r="A142" s="212" t="s">
        <v>7</v>
      </c>
      <c r="B142" s="216" t="s">
        <v>8</v>
      </c>
      <c r="C142" s="7"/>
      <c r="D142" s="78">
        <v>554640</v>
      </c>
      <c r="E142" s="22" t="s">
        <v>25</v>
      </c>
      <c r="F142" s="78">
        <v>554605</v>
      </c>
      <c r="G142" s="22" t="s">
        <v>25</v>
      </c>
      <c r="H142" s="78">
        <v>553580</v>
      </c>
      <c r="I142" s="22" t="s">
        <v>25</v>
      </c>
      <c r="J142" s="78">
        <v>549519</v>
      </c>
      <c r="K142" s="22" t="s">
        <v>25</v>
      </c>
      <c r="L142" s="78">
        <v>547325</v>
      </c>
      <c r="M142" s="22" t="s">
        <v>25</v>
      </c>
      <c r="N142" s="78">
        <v>548307</v>
      </c>
      <c r="O142" s="22" t="s">
        <v>25</v>
      </c>
      <c r="P142" s="78">
        <v>552989</v>
      </c>
      <c r="Q142" s="22" t="s">
        <v>25</v>
      </c>
      <c r="R142" s="78">
        <v>555820</v>
      </c>
      <c r="S142" s="22" t="s">
        <v>25</v>
      </c>
      <c r="T142" s="78">
        <v>555087</v>
      </c>
      <c r="U142" s="22" t="s">
        <v>25</v>
      </c>
      <c r="V142" s="78">
        <v>552707</v>
      </c>
      <c r="W142" s="22" t="s">
        <v>25</v>
      </c>
      <c r="X142" s="78">
        <v>551474</v>
      </c>
      <c r="Y142" s="22" t="s">
        <v>25</v>
      </c>
      <c r="Z142" s="84">
        <v>553481</v>
      </c>
      <c r="AA142" s="49" t="s">
        <v>25</v>
      </c>
      <c r="AB142" s="230"/>
      <c r="AC142" s="231"/>
      <c r="AD142" s="232"/>
      <c r="AE142" s="180">
        <f>(D142+F142+H142+J142+L142+N142+P142+R142+T142+V142+X142+Z142)/12</f>
        <v>552461.1666666666</v>
      </c>
      <c r="AF142" s="69"/>
      <c r="AG142" s="69"/>
      <c r="AH142" s="114"/>
      <c r="AI142" s="61"/>
    </row>
    <row r="143" spans="1:37" ht="27.75" customHeight="1" thickBot="1" thickTop="1">
      <c r="A143" s="212"/>
      <c r="B143" s="217"/>
      <c r="C143" s="136" t="s">
        <v>20</v>
      </c>
      <c r="D143" s="89">
        <f>D142-Z115</f>
        <v>4066</v>
      </c>
      <c r="E143" s="30">
        <f>D143/Z115</f>
        <v>0.007385019997311897</v>
      </c>
      <c r="F143" s="89">
        <f>F142-D142</f>
        <v>-35</v>
      </c>
      <c r="G143" s="30">
        <f>F143/D142</f>
        <v>-6.310399538439348E-05</v>
      </c>
      <c r="H143" s="89">
        <f>H142-F142</f>
        <v>-1025</v>
      </c>
      <c r="I143" s="30">
        <f>H143/F142</f>
        <v>-0.0018481622055336682</v>
      </c>
      <c r="J143" s="89">
        <f>J142-H142</f>
        <v>-4061</v>
      </c>
      <c r="K143" s="30">
        <f>J143/H142</f>
        <v>-0.007335886412081361</v>
      </c>
      <c r="L143" s="89">
        <f>L142-J142</f>
        <v>-2194</v>
      </c>
      <c r="M143" s="30">
        <f>L143/J142</f>
        <v>-0.003992582604059186</v>
      </c>
      <c r="N143" s="79">
        <f>N142-L142</f>
        <v>982</v>
      </c>
      <c r="O143" s="42">
        <f>N143/L142</f>
        <v>0.0017941807883798473</v>
      </c>
      <c r="P143" s="79">
        <f>P142-N142</f>
        <v>4682</v>
      </c>
      <c r="Q143" s="42">
        <f>P143/N142</f>
        <v>0.008539011903915143</v>
      </c>
      <c r="R143" s="79">
        <f>R142-P142</f>
        <v>2831</v>
      </c>
      <c r="S143" s="42">
        <f>R143/P142</f>
        <v>0.005119450838985947</v>
      </c>
      <c r="T143" s="79">
        <f>T142-R142</f>
        <v>-733</v>
      </c>
      <c r="U143" s="42">
        <f>T143/R142</f>
        <v>-0.0013187722644021447</v>
      </c>
      <c r="V143" s="79">
        <f>V142-T142</f>
        <v>-2380</v>
      </c>
      <c r="W143" s="42">
        <f>V143/T142</f>
        <v>-0.004287616175482402</v>
      </c>
      <c r="X143" s="79">
        <f>X142-V142</f>
        <v>-1233</v>
      </c>
      <c r="Y143" s="42">
        <f>X143/V142</f>
        <v>-0.0022308384008163456</v>
      </c>
      <c r="Z143" s="85">
        <f>Z142-X142</f>
        <v>2007</v>
      </c>
      <c r="AA143" s="54">
        <f>Z143/X142</f>
        <v>0.003639337484632095</v>
      </c>
      <c r="AB143" s="175"/>
      <c r="AC143" s="71"/>
      <c r="AD143" s="96"/>
      <c r="AE143" s="69"/>
      <c r="AF143" s="69"/>
      <c r="AG143" s="69"/>
      <c r="AH143" s="165"/>
      <c r="AJ143" s="115">
        <f>AE142-AB116</f>
        <v>9073.166666666628</v>
      </c>
      <c r="AK143" s="181">
        <f>AJ143/AB116</f>
        <v>0.016697399770820534</v>
      </c>
    </row>
    <row r="144" spans="1:35" ht="27.75" customHeight="1" thickBot="1" thickTop="1">
      <c r="A144" s="212"/>
      <c r="B144" s="218"/>
      <c r="C144" s="137" t="s">
        <v>21</v>
      </c>
      <c r="D144" s="80">
        <f>D142-D115</f>
        <v>13280</v>
      </c>
      <c r="E144" s="31">
        <f>D144/D115</f>
        <v>0.024530811290084234</v>
      </c>
      <c r="F144" s="80">
        <f>F142-F115</f>
        <v>10902</v>
      </c>
      <c r="G144" s="31">
        <f>F144/F115</f>
        <v>0.020051388349889555</v>
      </c>
      <c r="H144" s="80">
        <f>H142-H115</f>
        <v>10854</v>
      </c>
      <c r="I144" s="31">
        <f>H144/H115</f>
        <v>0.019999041873800038</v>
      </c>
      <c r="J144" s="80">
        <f>J142-J115</f>
        <v>9184</v>
      </c>
      <c r="K144" s="31">
        <f>J144/J115</f>
        <v>0.016996863057177493</v>
      </c>
      <c r="L144" s="80">
        <f>L142-L115</f>
        <v>10805</v>
      </c>
      <c r="M144" s="31">
        <f>L144/L115</f>
        <v>0.02013904421084023</v>
      </c>
      <c r="N144" s="80">
        <f>N142-N115</f>
        <v>10315</v>
      </c>
      <c r="O144" s="31">
        <f>N144/N115</f>
        <v>0.01917314755609749</v>
      </c>
      <c r="P144" s="80">
        <f>P142-P115</f>
        <v>10679</v>
      </c>
      <c r="Q144" s="31">
        <f>P144/P115</f>
        <v>0.01969168925522303</v>
      </c>
      <c r="R144" s="80">
        <f>R142-R115</f>
        <v>9939</v>
      </c>
      <c r="S144" s="31">
        <f>R144/R115</f>
        <v>0.01820726495335064</v>
      </c>
      <c r="T144" s="80">
        <f>T142-T115</f>
        <v>9567</v>
      </c>
      <c r="U144" s="31">
        <f>T144/T115</f>
        <v>0.017537395512538495</v>
      </c>
      <c r="V144" s="80">
        <f>V142-V115</f>
        <v>6769</v>
      </c>
      <c r="W144" s="31">
        <f>V144/V115</f>
        <v>0.012398843824756657</v>
      </c>
      <c r="X144" s="80">
        <f>X142-X115</f>
        <v>3677</v>
      </c>
      <c r="Y144" s="31">
        <f>X144/X115</f>
        <v>0.006712340520302229</v>
      </c>
      <c r="Z144" s="85">
        <f>Z142-Z115</f>
        <v>2907</v>
      </c>
      <c r="AA144" s="54">
        <f>Z144/Z115</f>
        <v>0.005279944203685608</v>
      </c>
      <c r="AB144" s="70"/>
      <c r="AC144" s="72"/>
      <c r="AD144" s="96"/>
      <c r="AE144" s="104" t="s">
        <v>30</v>
      </c>
      <c r="AF144" s="105" t="s">
        <v>31</v>
      </c>
      <c r="AG144" s="106" t="s">
        <v>32</v>
      </c>
      <c r="AH144" s="72"/>
      <c r="AI144" s="69"/>
    </row>
    <row r="145" spans="1:35" ht="27.75" customHeight="1" thickBot="1" thickTop="1">
      <c r="A145" s="212" t="s">
        <v>9</v>
      </c>
      <c r="B145" s="213" t="s">
        <v>19</v>
      </c>
      <c r="C145" s="138"/>
      <c r="D145" s="81">
        <v>16213</v>
      </c>
      <c r="E145" s="23" t="s">
        <v>25</v>
      </c>
      <c r="F145" s="81">
        <v>12404</v>
      </c>
      <c r="G145" s="23" t="s">
        <v>25</v>
      </c>
      <c r="H145" s="81">
        <v>12715</v>
      </c>
      <c r="I145" s="23" t="s">
        <v>25</v>
      </c>
      <c r="J145" s="81">
        <v>12063</v>
      </c>
      <c r="K145" s="23" t="s">
        <v>25</v>
      </c>
      <c r="L145" s="81">
        <v>11105</v>
      </c>
      <c r="M145" s="23" t="s">
        <v>25</v>
      </c>
      <c r="N145" s="81">
        <v>13645</v>
      </c>
      <c r="O145" s="23" t="s">
        <v>25</v>
      </c>
      <c r="P145" s="81">
        <v>19302</v>
      </c>
      <c r="Q145" s="23" t="s">
        <v>25</v>
      </c>
      <c r="R145" s="81">
        <v>15814</v>
      </c>
      <c r="S145" s="23" t="s">
        <v>25</v>
      </c>
      <c r="T145" s="81">
        <v>16377</v>
      </c>
      <c r="U145" s="23" t="s">
        <v>25</v>
      </c>
      <c r="V145" s="81">
        <v>15340</v>
      </c>
      <c r="W145" s="23" t="s">
        <v>25</v>
      </c>
      <c r="X145" s="81">
        <v>13356</v>
      </c>
      <c r="Y145" s="23" t="s">
        <v>25</v>
      </c>
      <c r="Z145" s="84">
        <v>15038</v>
      </c>
      <c r="AA145" s="49" t="s">
        <v>25</v>
      </c>
      <c r="AB145" s="39">
        <f>D145+F145+H145+J145+L145+N145+P145+R145+T145+V145+X145+Z145</f>
        <v>173372</v>
      </c>
      <c r="AC145" s="77"/>
      <c r="AD145" s="97"/>
      <c r="AE145" s="169">
        <v>103809</v>
      </c>
      <c r="AF145" s="170">
        <v>65755</v>
      </c>
      <c r="AG145" s="170">
        <v>3808</v>
      </c>
      <c r="AH145" s="26" t="s">
        <v>111</v>
      </c>
      <c r="AI145" s="29">
        <v>0.0422</v>
      </c>
    </row>
    <row r="146" spans="1:35" ht="27.75" customHeight="1" thickBot="1" thickTop="1">
      <c r="A146" s="212"/>
      <c r="B146" s="213"/>
      <c r="C146" s="136" t="s">
        <v>20</v>
      </c>
      <c r="D146" s="89">
        <f>D145-Z118</f>
        <v>1718</v>
      </c>
      <c r="E146" s="30">
        <f>D146/Z118</f>
        <v>0.11852362883753018</v>
      </c>
      <c r="F146" s="89">
        <f>F145-D145</f>
        <v>-3809</v>
      </c>
      <c r="G146" s="30">
        <f>F146/D145</f>
        <v>-0.2349349287608709</v>
      </c>
      <c r="H146" s="89">
        <f>H145-F145</f>
        <v>311</v>
      </c>
      <c r="I146" s="30">
        <f>H146/F145</f>
        <v>0.02507255723960013</v>
      </c>
      <c r="J146" s="89">
        <f>J145-H145</f>
        <v>-652</v>
      </c>
      <c r="K146" s="30">
        <f>J146/H145</f>
        <v>-0.05127801808887141</v>
      </c>
      <c r="L146" s="89">
        <f>L145-J145</f>
        <v>-958</v>
      </c>
      <c r="M146" s="30">
        <f>L146/J145</f>
        <v>-0.07941639724778247</v>
      </c>
      <c r="N146" s="79">
        <f>N145-L145</f>
        <v>2540</v>
      </c>
      <c r="O146" s="42">
        <f>N146/L145</f>
        <v>0.22872579918955427</v>
      </c>
      <c r="P146" s="79">
        <f>P145-N145</f>
        <v>5657</v>
      </c>
      <c r="Q146" s="42">
        <f>P146/N145</f>
        <v>0.41458409673873214</v>
      </c>
      <c r="R146" s="79">
        <f>R145-P145</f>
        <v>-3488</v>
      </c>
      <c r="S146" s="42">
        <f>R146/P145</f>
        <v>-0.18070666252201845</v>
      </c>
      <c r="T146" s="79">
        <f>T145-R145</f>
        <v>563</v>
      </c>
      <c r="U146" s="42">
        <f>T146/R145</f>
        <v>0.03560136587833565</v>
      </c>
      <c r="V146" s="79">
        <f>V145-T145</f>
        <v>-1037</v>
      </c>
      <c r="W146" s="42">
        <f>V146/T145</f>
        <v>-0.06332051047200342</v>
      </c>
      <c r="X146" s="79">
        <f>X145-V145</f>
        <v>-1984</v>
      </c>
      <c r="Y146" s="42">
        <f>X146/V145</f>
        <v>-0.12933507170795305</v>
      </c>
      <c r="Z146" s="85">
        <f>Z145-X145</f>
        <v>1682</v>
      </c>
      <c r="AA146" s="54">
        <f>Z146/X145</f>
        <v>0.12593590895477688</v>
      </c>
      <c r="AB146" s="145">
        <f>D145+F145+H145+J145+L145+N145+P145+R145+T145+V145+X145</f>
        <v>158334</v>
      </c>
      <c r="AC146" s="57"/>
      <c r="AD146" s="98"/>
      <c r="AE146" s="171"/>
      <c r="AF146" s="171"/>
      <c r="AG146" s="171"/>
      <c r="AH146" s="178"/>
      <c r="AI146" s="179"/>
    </row>
    <row r="147" spans="1:35" ht="27.75" customHeight="1" thickBot="1" thickTop="1">
      <c r="A147" s="212"/>
      <c r="B147" s="213"/>
      <c r="C147" s="137" t="s">
        <v>21</v>
      </c>
      <c r="D147" s="80">
        <f>D145-D118</f>
        <v>373</v>
      </c>
      <c r="E147" s="31">
        <f>D147/D118</f>
        <v>0.023547979797979797</v>
      </c>
      <c r="F147" s="80">
        <f>F145-F118</f>
        <v>14</v>
      </c>
      <c r="G147" s="31">
        <f>F147/F118</f>
        <v>0.0011299435028248588</v>
      </c>
      <c r="H147" s="80">
        <f>H145-H118</f>
        <v>353</v>
      </c>
      <c r="I147" s="31">
        <f>H147/H118</f>
        <v>0.02855524995955347</v>
      </c>
      <c r="J147" s="80">
        <f>J145-J118</f>
        <v>1057</v>
      </c>
      <c r="K147" s="31">
        <f>J147/J118</f>
        <v>0.09603852444121388</v>
      </c>
      <c r="L147" s="80">
        <f>L145-L118</f>
        <v>487</v>
      </c>
      <c r="M147" s="31">
        <f>L147/L118</f>
        <v>0.045865511395743075</v>
      </c>
      <c r="N147" s="80">
        <f>N145-N118</f>
        <v>158</v>
      </c>
      <c r="O147" s="31">
        <f>N147/N118</f>
        <v>0.01171498480017795</v>
      </c>
      <c r="P147" s="80">
        <f>P145-P118</f>
        <v>2432</v>
      </c>
      <c r="Q147" s="31">
        <f>P147/P118</f>
        <v>0.14416123295791344</v>
      </c>
      <c r="R147" s="80">
        <f>R145-R118</f>
        <v>756</v>
      </c>
      <c r="S147" s="31">
        <f>R147/R118</f>
        <v>0.050205870633550274</v>
      </c>
      <c r="T147" s="80">
        <f>T145-T118</f>
        <v>1466</v>
      </c>
      <c r="U147" s="31">
        <f>T147/T118</f>
        <v>0.09831667896184025</v>
      </c>
      <c r="V147" s="80">
        <f>V145-V118</f>
        <v>239</v>
      </c>
      <c r="W147" s="31">
        <f>V147/V118</f>
        <v>0.015826766439308654</v>
      </c>
      <c r="X147" s="80">
        <f>X145-X118</f>
        <v>-853</v>
      </c>
      <c r="Y147" s="31">
        <f>X147/X118</f>
        <v>-0.0600323738475614</v>
      </c>
      <c r="Z147" s="85">
        <f>Z145-Z118</f>
        <v>543</v>
      </c>
      <c r="AA147" s="54">
        <f>Z147/Z118</f>
        <v>0.037461193515005174</v>
      </c>
      <c r="AB147" s="113"/>
      <c r="AC147" s="57"/>
      <c r="AD147" s="99"/>
      <c r="AE147" s="104" t="s">
        <v>30</v>
      </c>
      <c r="AF147" s="105" t="s">
        <v>31</v>
      </c>
      <c r="AG147" s="106" t="s">
        <v>32</v>
      </c>
      <c r="AH147" s="156"/>
      <c r="AI147" s="3"/>
    </row>
    <row r="148" spans="1:35" ht="27.75" customHeight="1" thickBot="1" thickTop="1">
      <c r="A148" s="212" t="s">
        <v>10</v>
      </c>
      <c r="B148" s="213" t="s">
        <v>17</v>
      </c>
      <c r="C148" s="139"/>
      <c r="D148" s="82">
        <v>6056</v>
      </c>
      <c r="E148" s="23" t="s">
        <v>25</v>
      </c>
      <c r="F148" s="82">
        <v>6835</v>
      </c>
      <c r="G148" s="23" t="s">
        <v>25</v>
      </c>
      <c r="H148" s="82">
        <v>7373</v>
      </c>
      <c r="I148" s="23" t="s">
        <v>25</v>
      </c>
      <c r="J148" s="82">
        <v>8713</v>
      </c>
      <c r="K148" s="23" t="s">
        <v>25</v>
      </c>
      <c r="L148" s="82">
        <v>7376</v>
      </c>
      <c r="M148" s="23" t="s">
        <v>25</v>
      </c>
      <c r="N148" s="82">
        <v>6802</v>
      </c>
      <c r="O148" s="23" t="s">
        <v>25</v>
      </c>
      <c r="P148" s="82">
        <v>7541</v>
      </c>
      <c r="Q148" s="23" t="s">
        <v>25</v>
      </c>
      <c r="R148" s="82">
        <v>6570</v>
      </c>
      <c r="S148" s="23" t="s">
        <v>25</v>
      </c>
      <c r="T148" s="82">
        <v>9787</v>
      </c>
      <c r="U148" s="23" t="s">
        <v>25</v>
      </c>
      <c r="V148" s="82">
        <v>10004</v>
      </c>
      <c r="W148" s="23" t="s">
        <v>25</v>
      </c>
      <c r="X148" s="82">
        <v>7959</v>
      </c>
      <c r="Y148" s="23" t="s">
        <v>25</v>
      </c>
      <c r="Z148" s="84">
        <v>5795</v>
      </c>
      <c r="AA148" s="49" t="s">
        <v>25</v>
      </c>
      <c r="AB148" s="39">
        <f>D148+F148+H148+J148+L148+N148+P148+R148+T148+V148+X148+Z148</f>
        <v>90811</v>
      </c>
      <c r="AC148" s="77"/>
      <c r="AD148" s="97"/>
      <c r="AE148" s="172">
        <v>61725</v>
      </c>
      <c r="AF148" s="173">
        <v>27996</v>
      </c>
      <c r="AG148" s="174">
        <v>1090</v>
      </c>
      <c r="AH148" s="26" t="s">
        <v>112</v>
      </c>
      <c r="AI148" s="29">
        <v>0.1299</v>
      </c>
    </row>
    <row r="149" spans="1:35" ht="27.75" customHeight="1" thickBot="1" thickTop="1">
      <c r="A149" s="212"/>
      <c r="B149" s="213"/>
      <c r="C149" s="140" t="s">
        <v>20</v>
      </c>
      <c r="D149" s="89">
        <f>D148-Z121</f>
        <v>325</v>
      </c>
      <c r="E149" s="30">
        <f>D149/Z121</f>
        <v>0.05670912580701448</v>
      </c>
      <c r="F149" s="89">
        <f>F148-D148</f>
        <v>779</v>
      </c>
      <c r="G149" s="30">
        <f>F149/D148</f>
        <v>0.12863276089828268</v>
      </c>
      <c r="H149" s="89">
        <f>H148-F148</f>
        <v>538</v>
      </c>
      <c r="I149" s="30">
        <f>H149/F148</f>
        <v>0.0787125091441112</v>
      </c>
      <c r="J149" s="89">
        <f>J148-H148</f>
        <v>1340</v>
      </c>
      <c r="K149" s="30">
        <f>J149/H148</f>
        <v>0.18174420181744202</v>
      </c>
      <c r="L149" s="89">
        <f>L148-J148</f>
        <v>-1337</v>
      </c>
      <c r="M149" s="30">
        <f>L149/J148</f>
        <v>-0.15344886950533684</v>
      </c>
      <c r="N149" s="79">
        <f>N148-L148</f>
        <v>-574</v>
      </c>
      <c r="O149" s="42">
        <f>N149/L148</f>
        <v>-0.07781995661605207</v>
      </c>
      <c r="P149" s="79">
        <f>P148-N148</f>
        <v>739</v>
      </c>
      <c r="Q149" s="42">
        <f>P149/N148</f>
        <v>0.10864451631872979</v>
      </c>
      <c r="R149" s="79">
        <f>R148-P148</f>
        <v>-971</v>
      </c>
      <c r="S149" s="42">
        <f>R149/P148</f>
        <v>-0.12876276355920965</v>
      </c>
      <c r="T149" s="79">
        <f>T148-R148</f>
        <v>3217</v>
      </c>
      <c r="U149" s="42">
        <f>T149/R148</f>
        <v>0.48964992389649925</v>
      </c>
      <c r="V149" s="79">
        <f>V148-T148</f>
        <v>217</v>
      </c>
      <c r="W149" s="42">
        <f>V149/T148</f>
        <v>0.022172269336875446</v>
      </c>
      <c r="X149" s="79">
        <f>X148-V148</f>
        <v>-2045</v>
      </c>
      <c r="Y149" s="42">
        <f>X149/V148</f>
        <v>-0.20441823270691722</v>
      </c>
      <c r="Z149" s="85">
        <f>Z148-X148</f>
        <v>-2164</v>
      </c>
      <c r="AA149" s="54">
        <f>Z149/X148</f>
        <v>-0.27189345395150144</v>
      </c>
      <c r="AB149" s="145">
        <f>D148+F148+H148+J148+L148+N148+P148+R148+T148+V148+X148</f>
        <v>85016</v>
      </c>
      <c r="AC149" s="57"/>
      <c r="AD149" s="98"/>
      <c r="AE149" s="171"/>
      <c r="AF149" s="171"/>
      <c r="AG149" s="171"/>
      <c r="AH149" s="178"/>
      <c r="AI149" s="179"/>
    </row>
    <row r="150" spans="1:35" ht="27.75" customHeight="1" thickBot="1" thickTop="1">
      <c r="A150" s="212"/>
      <c r="B150" s="213"/>
      <c r="C150" s="137" t="s">
        <v>21</v>
      </c>
      <c r="D150" s="80">
        <f>D148-D121</f>
        <v>831</v>
      </c>
      <c r="E150" s="31">
        <f>D150/D121</f>
        <v>0.15904306220095693</v>
      </c>
      <c r="F150" s="80">
        <f>F148-F121</f>
        <v>1858</v>
      </c>
      <c r="G150" s="31">
        <f>F150/F121</f>
        <v>0.37331725939320876</v>
      </c>
      <c r="H150" s="80">
        <f>H148-H121</f>
        <v>-9</v>
      </c>
      <c r="I150" s="31">
        <f>H150/H121</f>
        <v>-0.001219181793551883</v>
      </c>
      <c r="J150" s="80">
        <f>J148-J121</f>
        <v>606</v>
      </c>
      <c r="K150" s="31">
        <f>J150/J121</f>
        <v>0.07475021586283459</v>
      </c>
      <c r="L150" s="80">
        <f>L148-L121</f>
        <v>-670</v>
      </c>
      <c r="M150" s="31">
        <f>L150/L121</f>
        <v>-0.08327119065374099</v>
      </c>
      <c r="N150" s="80">
        <f>N148-N121</f>
        <v>17</v>
      </c>
      <c r="O150" s="31">
        <f>N150/N121</f>
        <v>0.002505526897568165</v>
      </c>
      <c r="P150" s="80">
        <f>P148-P121</f>
        <v>1053</v>
      </c>
      <c r="Q150" s="31">
        <f>P150/P121</f>
        <v>0.1622996300863132</v>
      </c>
      <c r="R150" s="80">
        <f>R148-R121</f>
        <v>775</v>
      </c>
      <c r="S150" s="31">
        <f>R150/R121</f>
        <v>0.13373597929249353</v>
      </c>
      <c r="T150" s="80">
        <f>T148-T121</f>
        <v>855</v>
      </c>
      <c r="U150" s="31">
        <f>T150/T121</f>
        <v>0.09572324227496641</v>
      </c>
      <c r="V150" s="80">
        <f>V148-V121</f>
        <v>2965</v>
      </c>
      <c r="W150" s="31">
        <f>V150/V121</f>
        <v>0.42122460576786475</v>
      </c>
      <c r="X150" s="80">
        <f>X148-X121</f>
        <v>2093</v>
      </c>
      <c r="Y150" s="31">
        <f>X150/X121</f>
        <v>0.3568019093078759</v>
      </c>
      <c r="Z150" s="85">
        <f>Z148-Z121</f>
        <v>64</v>
      </c>
      <c r="AA150" s="54">
        <f>Z150/Z121</f>
        <v>0.01116733554353516</v>
      </c>
      <c r="AB150" s="113"/>
      <c r="AC150" s="57"/>
      <c r="AD150" s="99"/>
      <c r="AE150" s="104" t="s">
        <v>30</v>
      </c>
      <c r="AF150" s="105" t="s">
        <v>31</v>
      </c>
      <c r="AG150" s="106" t="s">
        <v>32</v>
      </c>
      <c r="AH150" s="178"/>
      <c r="AI150" s="3"/>
    </row>
    <row r="151" spans="1:35" ht="27.75" customHeight="1" thickBot="1" thickTop="1">
      <c r="A151" s="212" t="s">
        <v>11</v>
      </c>
      <c r="B151" s="213" t="s">
        <v>18</v>
      </c>
      <c r="C151" s="139"/>
      <c r="D151" s="82">
        <v>1992</v>
      </c>
      <c r="E151" s="23" t="s">
        <v>25</v>
      </c>
      <c r="F151" s="82">
        <v>2043</v>
      </c>
      <c r="G151" s="23" t="s">
        <v>25</v>
      </c>
      <c r="H151" s="82">
        <v>2579</v>
      </c>
      <c r="I151" s="23" t="s">
        <v>25</v>
      </c>
      <c r="J151" s="82">
        <v>3363</v>
      </c>
      <c r="K151" s="23" t="s">
        <v>25</v>
      </c>
      <c r="L151" s="82">
        <v>2467</v>
      </c>
      <c r="M151" s="23" t="s">
        <v>25</v>
      </c>
      <c r="N151" s="82">
        <v>2211</v>
      </c>
      <c r="O151" s="23" t="s">
        <v>25</v>
      </c>
      <c r="P151" s="82">
        <v>2694</v>
      </c>
      <c r="Q151" s="23" t="s">
        <v>25</v>
      </c>
      <c r="R151" s="82">
        <v>2942</v>
      </c>
      <c r="S151" s="23" t="s">
        <v>25</v>
      </c>
      <c r="T151" s="82">
        <v>3794</v>
      </c>
      <c r="U151" s="23" t="s">
        <v>25</v>
      </c>
      <c r="V151" s="82">
        <v>3564</v>
      </c>
      <c r="W151" s="23" t="s">
        <v>25</v>
      </c>
      <c r="X151" s="82">
        <v>2884</v>
      </c>
      <c r="Y151" s="23" t="s">
        <v>25</v>
      </c>
      <c r="Z151" s="84">
        <v>2348</v>
      </c>
      <c r="AA151" s="49" t="s">
        <v>25</v>
      </c>
      <c r="AB151" s="39">
        <f>D151+F151+H151+J151+L151+N151+P151+R151+T151+V151+X151+Z151</f>
        <v>32881</v>
      </c>
      <c r="AC151" s="77"/>
      <c r="AD151" s="97"/>
      <c r="AE151" s="172">
        <v>22204</v>
      </c>
      <c r="AF151" s="173">
        <v>10677</v>
      </c>
      <c r="AG151" s="174">
        <v>0</v>
      </c>
      <c r="AH151" s="26" t="s">
        <v>113</v>
      </c>
      <c r="AI151" s="29">
        <v>0.2421</v>
      </c>
    </row>
    <row r="152" spans="1:35" ht="27.75" customHeight="1" thickBot="1" thickTop="1">
      <c r="A152" s="212"/>
      <c r="B152" s="213"/>
      <c r="C152" s="140" t="s">
        <v>20</v>
      </c>
      <c r="D152" s="89">
        <f>D151-Z124</f>
        <v>-76</v>
      </c>
      <c r="E152" s="30">
        <f>D152/Z124</f>
        <v>-0.0367504835589942</v>
      </c>
      <c r="F152" s="89">
        <f>F151-D151</f>
        <v>51</v>
      </c>
      <c r="G152" s="30">
        <f>F152/D151</f>
        <v>0.025602409638554216</v>
      </c>
      <c r="H152" s="89">
        <f>H151-F151</f>
        <v>536</v>
      </c>
      <c r="I152" s="30">
        <f>H152/F151</f>
        <v>0.2623592755751346</v>
      </c>
      <c r="J152" s="89">
        <f>J151-H151</f>
        <v>784</v>
      </c>
      <c r="K152" s="30">
        <f>J152/H151</f>
        <v>0.30399379604497867</v>
      </c>
      <c r="L152" s="89">
        <f>L151-J151</f>
        <v>-896</v>
      </c>
      <c r="M152" s="30">
        <f>L152/J151</f>
        <v>-0.2664287838239667</v>
      </c>
      <c r="N152" s="79">
        <f>N151-L151</f>
        <v>-256</v>
      </c>
      <c r="O152" s="42">
        <f>N152/L151</f>
        <v>-0.1037697608431293</v>
      </c>
      <c r="P152" s="79">
        <f>P151-N151</f>
        <v>483</v>
      </c>
      <c r="Q152" s="42">
        <f>P152/N151</f>
        <v>0.21845318860244234</v>
      </c>
      <c r="R152" s="79">
        <f>R151-P151</f>
        <v>248</v>
      </c>
      <c r="S152" s="42">
        <f>R152/P151</f>
        <v>0.09205642167780252</v>
      </c>
      <c r="T152" s="79">
        <f>T151-R151</f>
        <v>852</v>
      </c>
      <c r="U152" s="42">
        <f>T152/R151</f>
        <v>0.2895989123045547</v>
      </c>
      <c r="V152" s="79">
        <f>V151-T151</f>
        <v>-230</v>
      </c>
      <c r="W152" s="42">
        <f>V152/T151</f>
        <v>-0.06062203479177649</v>
      </c>
      <c r="X152" s="79">
        <f>X151-V151</f>
        <v>-680</v>
      </c>
      <c r="Y152" s="42">
        <f>X152/V151</f>
        <v>-0.19079685746352412</v>
      </c>
      <c r="Z152" s="85">
        <f>Z151-X151</f>
        <v>-536</v>
      </c>
      <c r="AA152" s="54">
        <f>Z152/X151</f>
        <v>-0.18585298196948682</v>
      </c>
      <c r="AB152" s="145">
        <f>D151+F151+H151+J151+L151+N151+P151+R151+T151+V151+X151</f>
        <v>30533</v>
      </c>
      <c r="AC152" s="57"/>
      <c r="AD152" s="98"/>
      <c r="AE152" s="171"/>
      <c r="AF152" s="171"/>
      <c r="AG152" s="171"/>
      <c r="AH152" s="178"/>
      <c r="AI152" s="179"/>
    </row>
    <row r="153" spans="1:35" ht="27.75" customHeight="1" thickBot="1" thickTop="1">
      <c r="A153" s="212"/>
      <c r="B153" s="213"/>
      <c r="C153" s="137" t="s">
        <v>21</v>
      </c>
      <c r="D153" s="80">
        <f>D151-D124</f>
        <v>97</v>
      </c>
      <c r="E153" s="31">
        <f>D153/D124</f>
        <v>0.05118733509234828</v>
      </c>
      <c r="F153" s="80">
        <f>F151-F124</f>
        <v>224</v>
      </c>
      <c r="G153" s="31">
        <f>F153/F124</f>
        <v>0.12314458493677845</v>
      </c>
      <c r="H153" s="80">
        <f>H151-H124</f>
        <v>-405</v>
      </c>
      <c r="I153" s="31">
        <f>H153/H124</f>
        <v>-0.13572386058981234</v>
      </c>
      <c r="J153" s="80">
        <f>J151-J124</f>
        <v>875</v>
      </c>
      <c r="K153" s="31">
        <f>J153/J124</f>
        <v>0.3516881028938907</v>
      </c>
      <c r="L153" s="80">
        <f>L151-L124</f>
        <v>230</v>
      </c>
      <c r="M153" s="31">
        <f>L153/L124</f>
        <v>0.10281627179257935</v>
      </c>
      <c r="N153" s="80">
        <f>N151-N124</f>
        <v>303</v>
      </c>
      <c r="O153" s="31">
        <f>N153/N124</f>
        <v>0.15880503144654087</v>
      </c>
      <c r="P153" s="80">
        <f>P151-P124</f>
        <v>837</v>
      </c>
      <c r="Q153" s="31">
        <f>P153/P124</f>
        <v>0.4507269789983845</v>
      </c>
      <c r="R153" s="80">
        <f>R151-R124</f>
        <v>812</v>
      </c>
      <c r="S153" s="31">
        <f>R153/R124</f>
        <v>0.3812206572769953</v>
      </c>
      <c r="T153" s="80">
        <f>T151-T124</f>
        <v>780</v>
      </c>
      <c r="U153" s="31">
        <f>T153/T124</f>
        <v>0.258792302587923</v>
      </c>
      <c r="V153" s="80">
        <f>V151-V124</f>
        <v>1396</v>
      </c>
      <c r="W153" s="31">
        <f>V153/V124</f>
        <v>0.6439114391143912</v>
      </c>
      <c r="X153" s="80">
        <f>X151-X124</f>
        <v>980</v>
      </c>
      <c r="Y153" s="31">
        <f>X153/X124</f>
        <v>0.5147058823529411</v>
      </c>
      <c r="Z153" s="85">
        <f>Z151-Z124</f>
        <v>280</v>
      </c>
      <c r="AA153" s="54">
        <f>Z153/Z124</f>
        <v>0.13539651837524178</v>
      </c>
      <c r="AB153" s="113"/>
      <c r="AC153" s="57"/>
      <c r="AD153" s="99"/>
      <c r="AE153" s="104" t="s">
        <v>30</v>
      </c>
      <c r="AF153" s="105" t="s">
        <v>31</v>
      </c>
      <c r="AG153" s="106" t="s">
        <v>32</v>
      </c>
      <c r="AH153" s="156"/>
      <c r="AI153" s="3"/>
    </row>
    <row r="154" spans="1:35" ht="27.75" customHeight="1" thickBot="1" thickTop="1">
      <c r="A154" s="212" t="s">
        <v>12</v>
      </c>
      <c r="B154" s="213" t="s">
        <v>16</v>
      </c>
      <c r="C154" s="139"/>
      <c r="D154" s="82">
        <v>11000</v>
      </c>
      <c r="E154" s="23" t="s">
        <v>25</v>
      </c>
      <c r="F154" s="82">
        <v>7442</v>
      </c>
      <c r="G154" s="23" t="s">
        <v>25</v>
      </c>
      <c r="H154" s="82">
        <v>7877</v>
      </c>
      <c r="I154" s="23" t="s">
        <v>25</v>
      </c>
      <c r="J154" s="82">
        <v>7851</v>
      </c>
      <c r="K154" s="23" t="s">
        <v>25</v>
      </c>
      <c r="L154" s="82">
        <v>7399</v>
      </c>
      <c r="M154" s="23" t="s">
        <v>25</v>
      </c>
      <c r="N154" s="82">
        <v>6804</v>
      </c>
      <c r="O154" s="23" t="s">
        <v>25</v>
      </c>
      <c r="P154" s="82">
        <v>9104</v>
      </c>
      <c r="Q154" s="23" t="s">
        <v>25</v>
      </c>
      <c r="R154" s="82">
        <v>9188</v>
      </c>
      <c r="S154" s="23" t="s">
        <v>25</v>
      </c>
      <c r="T154" s="82">
        <v>8148</v>
      </c>
      <c r="U154" s="23" t="s">
        <v>25</v>
      </c>
      <c r="V154" s="82">
        <v>8118</v>
      </c>
      <c r="W154" s="23" t="s">
        <v>25</v>
      </c>
      <c r="X154" s="82">
        <v>7680</v>
      </c>
      <c r="Y154" s="23" t="s">
        <v>25</v>
      </c>
      <c r="Z154" s="84">
        <v>9796</v>
      </c>
      <c r="AA154" s="49" t="s">
        <v>25</v>
      </c>
      <c r="AB154" s="39">
        <f>D154+F154+H154+J154+L154+N154+P154+R154+T154+V154+X154+Z154</f>
        <v>100407</v>
      </c>
      <c r="AC154" s="77"/>
      <c r="AD154" s="97"/>
      <c r="AE154" s="172">
        <v>58431</v>
      </c>
      <c r="AF154" s="173">
        <v>40701</v>
      </c>
      <c r="AG154" s="174">
        <v>1275</v>
      </c>
      <c r="AH154" s="26" t="s">
        <v>114</v>
      </c>
      <c r="AI154" s="29">
        <v>0.041</v>
      </c>
    </row>
    <row r="155" spans="1:35" ht="27.75" customHeight="1" thickBot="1" thickTop="1">
      <c r="A155" s="212"/>
      <c r="B155" s="213"/>
      <c r="C155" s="140" t="s">
        <v>20</v>
      </c>
      <c r="D155" s="89">
        <f>D154-Z127</f>
        <v>1745</v>
      </c>
      <c r="E155" s="30">
        <f>D155/Z127</f>
        <v>0.18854673149648837</v>
      </c>
      <c r="F155" s="89">
        <f>F154-D154</f>
        <v>-3558</v>
      </c>
      <c r="G155" s="30">
        <f>F155/D154</f>
        <v>-0.32345454545454544</v>
      </c>
      <c r="H155" s="89">
        <f>H154-F154</f>
        <v>435</v>
      </c>
      <c r="I155" s="30">
        <f>H155/F154</f>
        <v>0.058452029024455794</v>
      </c>
      <c r="J155" s="89">
        <f>J154-H154</f>
        <v>-26</v>
      </c>
      <c r="K155" s="30">
        <f>J155/H154</f>
        <v>-0.0033007490161228894</v>
      </c>
      <c r="L155" s="89">
        <f>L154-J154</f>
        <v>-452</v>
      </c>
      <c r="M155" s="30">
        <f>L155/J154</f>
        <v>-0.05757228378550503</v>
      </c>
      <c r="N155" s="79">
        <f>N154-L154</f>
        <v>-595</v>
      </c>
      <c r="O155" s="42">
        <f>N155/L154</f>
        <v>-0.0804162724692526</v>
      </c>
      <c r="P155" s="79">
        <f>P154-N154</f>
        <v>2300</v>
      </c>
      <c r="Q155" s="42">
        <f>P155/N154</f>
        <v>0.33803644914756026</v>
      </c>
      <c r="R155" s="79">
        <f>R154-P154</f>
        <v>84</v>
      </c>
      <c r="S155" s="42">
        <f>R155/P154</f>
        <v>0.00922671353251318</v>
      </c>
      <c r="T155" s="79">
        <f>T154-R154</f>
        <v>-1040</v>
      </c>
      <c r="U155" s="42">
        <f>T155/R154</f>
        <v>-0.11319111885067479</v>
      </c>
      <c r="V155" s="79">
        <f>V154-T154</f>
        <v>-30</v>
      </c>
      <c r="W155" s="42">
        <f>V155/T154</f>
        <v>-0.003681885125184094</v>
      </c>
      <c r="X155" s="79">
        <f>X154-V154</f>
        <v>-438</v>
      </c>
      <c r="Y155" s="42">
        <f>X155/V154</f>
        <v>-0.05395417590539542</v>
      </c>
      <c r="Z155" s="85">
        <f>Z154-X154</f>
        <v>2116</v>
      </c>
      <c r="AA155" s="54">
        <f>Z155/X154</f>
        <v>0.2755208333333333</v>
      </c>
      <c r="AB155" s="145">
        <f>D154+F154+H154+J154+L154+N154+P154+R154+T154+V154+X154</f>
        <v>90611</v>
      </c>
      <c r="AC155" s="12"/>
      <c r="AD155" s="100"/>
      <c r="AE155" s="166"/>
      <c r="AF155" s="167"/>
      <c r="AG155" s="167"/>
      <c r="AH155" s="12"/>
      <c r="AI155" s="179"/>
    </row>
    <row r="156" spans="1:34" ht="27.75" customHeight="1" thickBot="1" thickTop="1">
      <c r="A156" s="212"/>
      <c r="B156" s="213"/>
      <c r="C156" s="137" t="s">
        <v>21</v>
      </c>
      <c r="D156" s="80">
        <f>D154-D127</f>
        <v>267</v>
      </c>
      <c r="E156" s="31">
        <f>D156/D127</f>
        <v>0.02487654896114786</v>
      </c>
      <c r="F156" s="80">
        <f>F154-F127</f>
        <v>-662</v>
      </c>
      <c r="G156" s="31">
        <f>F156/F127</f>
        <v>-0.08168805528134254</v>
      </c>
      <c r="H156" s="80">
        <f>H154-H127</f>
        <v>489</v>
      </c>
      <c r="I156" s="31">
        <f>H156/H127</f>
        <v>0.06618841364374661</v>
      </c>
      <c r="J156" s="80">
        <f>J154-J127</f>
        <v>1376</v>
      </c>
      <c r="K156" s="31">
        <f>J156/J127</f>
        <v>0.2125096525096525</v>
      </c>
      <c r="L156" s="80">
        <f>L154-L127</f>
        <v>750</v>
      </c>
      <c r="M156" s="31">
        <f>L156/L127</f>
        <v>0.11279891713039555</v>
      </c>
      <c r="N156" s="80">
        <f>N154-N127</f>
        <v>-74</v>
      </c>
      <c r="O156" s="31">
        <f>N156/N127</f>
        <v>-0.01075894155277697</v>
      </c>
      <c r="P156" s="80">
        <f>P154-P127</f>
        <v>628</v>
      </c>
      <c r="Q156" s="31">
        <f>P156/P127</f>
        <v>0.07409155261915998</v>
      </c>
      <c r="R156" s="80">
        <f>R154-R127</f>
        <v>285</v>
      </c>
      <c r="S156" s="31">
        <f>R156/R127</f>
        <v>0.03201168145568909</v>
      </c>
      <c r="T156" s="80">
        <f>T154-T127</f>
        <v>685</v>
      </c>
      <c r="U156" s="31">
        <f>T156/T127</f>
        <v>0.09178614498191076</v>
      </c>
      <c r="V156" s="80">
        <f>V154-V127</f>
        <v>158</v>
      </c>
      <c r="W156" s="31">
        <f>V156/V127</f>
        <v>0.01984924623115578</v>
      </c>
      <c r="X156" s="80">
        <f>X154-X127</f>
        <v>-488</v>
      </c>
      <c r="Y156" s="31">
        <f>X156/X127</f>
        <v>-0.059745347698334964</v>
      </c>
      <c r="Z156" s="85">
        <f>Z154-Z127</f>
        <v>541</v>
      </c>
      <c r="AA156" s="54">
        <f>Z156/Z127</f>
        <v>0.058454889249054565</v>
      </c>
      <c r="AB156" s="10"/>
      <c r="AC156" s="9"/>
      <c r="AD156" s="101"/>
      <c r="AE156" s="167"/>
      <c r="AF156" s="167"/>
      <c r="AG156" s="167"/>
      <c r="AH156" s="9"/>
    </row>
    <row r="157" spans="1:34" ht="27.75" customHeight="1" thickBot="1">
      <c r="A157" s="214" t="s">
        <v>13</v>
      </c>
      <c r="B157" s="257"/>
      <c r="C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  <c r="AB157" s="10"/>
      <c r="AC157" s="9"/>
      <c r="AD157" s="101"/>
      <c r="AH157" s="9"/>
    </row>
    <row r="158" spans="1:34" ht="27.75" customHeight="1" thickBot="1">
      <c r="A158" s="212" t="s">
        <v>14</v>
      </c>
      <c r="B158" s="216" t="s">
        <v>15</v>
      </c>
      <c r="C158" s="5"/>
      <c r="D158" s="82">
        <v>12479</v>
      </c>
      <c r="E158" s="23" t="s">
        <v>25</v>
      </c>
      <c r="F158" s="82">
        <v>13726</v>
      </c>
      <c r="G158" s="23" t="s">
        <v>25</v>
      </c>
      <c r="H158" s="82">
        <v>14235</v>
      </c>
      <c r="I158" s="23" t="s">
        <v>25</v>
      </c>
      <c r="J158" s="82">
        <v>13807</v>
      </c>
      <c r="K158" s="23" t="s">
        <v>25</v>
      </c>
      <c r="L158" s="82">
        <v>14462</v>
      </c>
      <c r="M158" s="23" t="s">
        <v>25</v>
      </c>
      <c r="N158" s="82">
        <v>13611</v>
      </c>
      <c r="O158" s="23" t="s">
        <v>25</v>
      </c>
      <c r="P158" s="82">
        <v>13255</v>
      </c>
      <c r="Q158" s="23" t="s">
        <v>25</v>
      </c>
      <c r="R158" s="82">
        <v>13462</v>
      </c>
      <c r="S158" s="23" t="s">
        <v>25</v>
      </c>
      <c r="T158" s="82">
        <v>15690</v>
      </c>
      <c r="U158" s="23" t="s">
        <v>25</v>
      </c>
      <c r="V158" s="82">
        <v>13597</v>
      </c>
      <c r="W158" s="23" t="s">
        <v>25</v>
      </c>
      <c r="X158" s="82">
        <v>13818</v>
      </c>
      <c r="Y158" s="23" t="s">
        <v>25</v>
      </c>
      <c r="Z158" s="84">
        <v>12969</v>
      </c>
      <c r="AA158" s="49" t="s">
        <v>25</v>
      </c>
      <c r="AB158" s="151">
        <f>(D158+F158+H158+J158+L158+N158+P158+R158+T158+V158+X158+Z158)/12</f>
        <v>13759.25</v>
      </c>
      <c r="AC158" s="9"/>
      <c r="AD158" s="101"/>
      <c r="AE158" s="157" t="s">
        <v>150</v>
      </c>
      <c r="AF158" s="150">
        <f>AB158-AB131</f>
        <v>2216.25</v>
      </c>
      <c r="AH158" s="91"/>
    </row>
    <row r="159" spans="1:34" ht="27.75" customHeight="1" thickBot="1" thickTop="1">
      <c r="A159" s="212"/>
      <c r="B159" s="217"/>
      <c r="C159" s="140" t="s">
        <v>20</v>
      </c>
      <c r="D159" s="89">
        <f>D158-Z131</f>
        <v>766</v>
      </c>
      <c r="E159" s="30">
        <f>D159/Z131</f>
        <v>0.06539742166823188</v>
      </c>
      <c r="F159" s="89">
        <f>F158-D158</f>
        <v>1247</v>
      </c>
      <c r="G159" s="30">
        <f>F159/D158</f>
        <v>0.09992787883644523</v>
      </c>
      <c r="H159" s="89">
        <f>H158-F158</f>
        <v>509</v>
      </c>
      <c r="I159" s="30">
        <f>H159/F158</f>
        <v>0.03708290834911846</v>
      </c>
      <c r="J159" s="89">
        <f>J158-H158</f>
        <v>-428</v>
      </c>
      <c r="K159" s="30">
        <f>J159/H158</f>
        <v>-0.030066736916051984</v>
      </c>
      <c r="L159" s="89">
        <f>L158-J158</f>
        <v>655</v>
      </c>
      <c r="M159" s="30">
        <f>L159/J158</f>
        <v>0.047439704497718546</v>
      </c>
      <c r="N159" s="79">
        <f>N158-L158</f>
        <v>-851</v>
      </c>
      <c r="O159" s="42">
        <f>N159/L158</f>
        <v>-0.05884386668510579</v>
      </c>
      <c r="P159" s="79">
        <f>P158-N158</f>
        <v>-356</v>
      </c>
      <c r="Q159" s="42">
        <f>P159/N158</f>
        <v>-0.026155315553596355</v>
      </c>
      <c r="R159" s="79">
        <f>R158-P158</f>
        <v>207</v>
      </c>
      <c r="S159" s="42">
        <f>R159/P158</f>
        <v>0.015616748396831385</v>
      </c>
      <c r="T159" s="79">
        <f>T158-R158</f>
        <v>2228</v>
      </c>
      <c r="U159" s="42">
        <f>T159/R158</f>
        <v>0.16550289704352994</v>
      </c>
      <c r="V159" s="79">
        <f>V158-T158</f>
        <v>-2093</v>
      </c>
      <c r="W159" s="42">
        <f>V159/T158</f>
        <v>-0.13339706819630337</v>
      </c>
      <c r="X159" s="79">
        <f>X158-V158</f>
        <v>221</v>
      </c>
      <c r="Y159" s="42">
        <f>X159/V158</f>
        <v>0.016253585349709495</v>
      </c>
      <c r="Z159" s="85">
        <f>Z158-X158</f>
        <v>-849</v>
      </c>
      <c r="AA159" s="54">
        <f>Z159/X158</f>
        <v>-0.06144159791576205</v>
      </c>
      <c r="AB159" s="10"/>
      <c r="AC159" s="9"/>
      <c r="AD159" s="101"/>
      <c r="AF159" s="194">
        <f>AF158/AB131</f>
        <v>0.19199948020445293</v>
      </c>
      <c r="AH159" s="9"/>
    </row>
    <row r="160" spans="1:34" ht="27.75" customHeight="1" thickBot="1" thickTop="1">
      <c r="A160" s="212"/>
      <c r="B160" s="218"/>
      <c r="C160" s="137" t="s">
        <v>21</v>
      </c>
      <c r="D160" s="80">
        <f>D158-D131</f>
        <v>2228</v>
      </c>
      <c r="E160" s="31">
        <f>D160/D131</f>
        <v>0.21734464930250708</v>
      </c>
      <c r="F160" s="80">
        <f>F158-F131</f>
        <v>2342</v>
      </c>
      <c r="G160" s="31">
        <f>F160/F131</f>
        <v>0.20572733661278989</v>
      </c>
      <c r="H160" s="80">
        <f>H158-H131</f>
        <v>1243</v>
      </c>
      <c r="I160" s="31">
        <f>H160/H131</f>
        <v>0.09567426108374384</v>
      </c>
      <c r="J160" s="80">
        <f>J158-J131</f>
        <v>1963</v>
      </c>
      <c r="K160" s="31">
        <f>J160/J131</f>
        <v>0.16573792637622425</v>
      </c>
      <c r="L160" s="80">
        <f>L158-L131</f>
        <v>3008</v>
      </c>
      <c r="M160" s="31">
        <f>L160/L131</f>
        <v>0.26261568011175135</v>
      </c>
      <c r="N160" s="80">
        <f>N158-N131</f>
        <v>2279</v>
      </c>
      <c r="O160" s="31">
        <f>N160/N131</f>
        <v>0.20111189551711967</v>
      </c>
      <c r="P160" s="80">
        <f>P158-P131</f>
        <v>2223</v>
      </c>
      <c r="Q160" s="31">
        <f>P160/P131</f>
        <v>0.20150471356055114</v>
      </c>
      <c r="R160" s="80">
        <f>R158-R131</f>
        <v>1802</v>
      </c>
      <c r="S160" s="31">
        <f>R160/R131</f>
        <v>0.15454545454545454</v>
      </c>
      <c r="T160" s="80">
        <f>T158-T131</f>
        <v>3958</v>
      </c>
      <c r="U160" s="31">
        <f>T160/T131</f>
        <v>0.33736788271394474</v>
      </c>
      <c r="V160" s="80">
        <f>V158-V131</f>
        <v>2105</v>
      </c>
      <c r="W160" s="31">
        <f>V160/V131</f>
        <v>0.18317090149669335</v>
      </c>
      <c r="X160" s="80">
        <f>X158-X131</f>
        <v>2188</v>
      </c>
      <c r="Y160" s="31">
        <f>X160/X131</f>
        <v>0.188134135855546</v>
      </c>
      <c r="Z160" s="85">
        <f>Z158-Z131</f>
        <v>1256</v>
      </c>
      <c r="AA160" s="54">
        <f>Z160/Z131</f>
        <v>0.10723128148211389</v>
      </c>
      <c r="AB160" s="10"/>
      <c r="AC160" s="9"/>
      <c r="AD160" s="101"/>
      <c r="AH160" s="9"/>
    </row>
    <row r="161" ht="12.75">
      <c r="A161" s="168"/>
    </row>
    <row r="163" spans="1:33" ht="25.5" customHeight="1">
      <c r="A163" s="241" t="s">
        <v>116</v>
      </c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3"/>
      <c r="AF163" s="243"/>
      <c r="AG163" s="243"/>
    </row>
    <row r="164" ht="13.5" thickBot="1"/>
    <row r="165" spans="1:35" ht="21" customHeight="1" thickBot="1">
      <c r="A165" s="244" t="s">
        <v>47</v>
      </c>
      <c r="B165" s="245" t="s">
        <v>82</v>
      </c>
      <c r="C165" s="247"/>
      <c r="D165" s="214" t="s">
        <v>115</v>
      </c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9"/>
      <c r="AB165" s="250" t="s">
        <v>22</v>
      </c>
      <c r="AC165" s="235" t="s">
        <v>23</v>
      </c>
      <c r="AD165" s="253"/>
      <c r="AE165" s="255" t="s">
        <v>22</v>
      </c>
      <c r="AF165" s="256"/>
      <c r="AG165" s="256"/>
      <c r="AH165" s="235" t="s">
        <v>23</v>
      </c>
      <c r="AI165" s="236"/>
    </row>
    <row r="166" spans="1:35" ht="25.5" customHeight="1" thickBot="1" thickTop="1">
      <c r="A166" s="244"/>
      <c r="B166" s="246"/>
      <c r="C166" s="212"/>
      <c r="D166" s="239" t="s">
        <v>4</v>
      </c>
      <c r="E166" s="240"/>
      <c r="F166" s="239" t="s">
        <v>5</v>
      </c>
      <c r="G166" s="240"/>
      <c r="H166" s="239" t="s">
        <v>26</v>
      </c>
      <c r="I166" s="240"/>
      <c r="J166" s="239" t="s">
        <v>27</v>
      </c>
      <c r="K166" s="240"/>
      <c r="L166" s="239" t="s">
        <v>28</v>
      </c>
      <c r="M166" s="240"/>
      <c r="N166" s="239" t="s">
        <v>29</v>
      </c>
      <c r="O166" s="240"/>
      <c r="P166" s="239" t="s">
        <v>33</v>
      </c>
      <c r="Q166" s="240"/>
      <c r="R166" s="239" t="s">
        <v>40</v>
      </c>
      <c r="S166" s="240"/>
      <c r="T166" s="239" t="s">
        <v>45</v>
      </c>
      <c r="U166" s="240"/>
      <c r="V166" s="239" t="s">
        <v>46</v>
      </c>
      <c r="W166" s="240"/>
      <c r="X166" s="239" t="s">
        <v>49</v>
      </c>
      <c r="Y166" s="240"/>
      <c r="Z166" s="219" t="s">
        <v>50</v>
      </c>
      <c r="AA166" s="220"/>
      <c r="AB166" s="251"/>
      <c r="AC166" s="237"/>
      <c r="AD166" s="254"/>
      <c r="AE166" s="255"/>
      <c r="AF166" s="256"/>
      <c r="AG166" s="256"/>
      <c r="AH166" s="237"/>
      <c r="AI166" s="238"/>
    </row>
    <row r="167" spans="1:35" ht="22.5" customHeight="1" thickBot="1" thickTop="1">
      <c r="A167" s="2"/>
      <c r="B167" s="1"/>
      <c r="C167" s="221" t="s">
        <v>36</v>
      </c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3"/>
      <c r="AB167" s="252"/>
      <c r="AC167" s="24" t="s">
        <v>24</v>
      </c>
      <c r="AD167" s="95" t="s">
        <v>25</v>
      </c>
      <c r="AH167" s="24" t="s">
        <v>24</v>
      </c>
      <c r="AI167" s="25" t="s">
        <v>25</v>
      </c>
    </row>
    <row r="168" spans="1:35" ht="13.5" thickBot="1">
      <c r="A168" s="224"/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1"/>
      <c r="AB168" s="227" t="s">
        <v>6</v>
      </c>
      <c r="AC168" s="228"/>
      <c r="AD168" s="229"/>
      <c r="AE168" s="94" t="s">
        <v>30</v>
      </c>
      <c r="AF168" s="59" t="s">
        <v>31</v>
      </c>
      <c r="AG168" s="60" t="s">
        <v>32</v>
      </c>
      <c r="AH168" s="258"/>
      <c r="AI168" s="259"/>
    </row>
    <row r="169" spans="1:35" ht="24.75" customHeight="1" thickBot="1" thickTop="1">
      <c r="A169" s="212" t="s">
        <v>7</v>
      </c>
      <c r="B169" s="216" t="s">
        <v>8</v>
      </c>
      <c r="C169" s="7"/>
      <c r="D169" s="78">
        <v>557314</v>
      </c>
      <c r="E169" s="22" t="s">
        <v>25</v>
      </c>
      <c r="F169" s="78">
        <v>556892</v>
      </c>
      <c r="G169" s="22" t="s">
        <v>25</v>
      </c>
      <c r="H169" s="78">
        <v>552452</v>
      </c>
      <c r="I169" s="22" t="s">
        <v>25</v>
      </c>
      <c r="J169" s="78">
        <v>546739</v>
      </c>
      <c r="K169" s="22" t="s">
        <v>25</v>
      </c>
      <c r="L169" s="78">
        <v>544594</v>
      </c>
      <c r="M169" s="22" t="s">
        <v>25</v>
      </c>
      <c r="N169" s="78">
        <v>545362</v>
      </c>
      <c r="O169" s="22" t="s">
        <v>25</v>
      </c>
      <c r="P169" s="78">
        <v>548612</v>
      </c>
      <c r="Q169" s="22" t="s">
        <v>25</v>
      </c>
      <c r="R169" s="78">
        <v>552319</v>
      </c>
      <c r="S169" s="22" t="s">
        <v>25</v>
      </c>
      <c r="T169" s="78">
        <v>547937</v>
      </c>
      <c r="U169" s="22" t="s">
        <v>25</v>
      </c>
      <c r="V169" s="78">
        <v>547590</v>
      </c>
      <c r="W169" s="22" t="s">
        <v>25</v>
      </c>
      <c r="X169" s="78">
        <v>547319</v>
      </c>
      <c r="Y169" s="22" t="s">
        <v>25</v>
      </c>
      <c r="Z169" s="84">
        <v>547134</v>
      </c>
      <c r="AA169" s="49" t="s">
        <v>25</v>
      </c>
      <c r="AB169" s="230"/>
      <c r="AC169" s="231"/>
      <c r="AD169" s="232"/>
      <c r="AE169" s="180"/>
      <c r="AF169" s="69"/>
      <c r="AG169" s="69"/>
      <c r="AH169" s="114"/>
      <c r="AI169" s="61"/>
    </row>
    <row r="170" spans="1:34" ht="24.75" customHeight="1" thickBot="1" thickTop="1">
      <c r="A170" s="212"/>
      <c r="B170" s="217"/>
      <c r="C170" s="136" t="s">
        <v>20</v>
      </c>
      <c r="D170" s="89">
        <f>D169-Z142</f>
        <v>3833</v>
      </c>
      <c r="E170" s="30">
        <f>D170/Z142</f>
        <v>0.006925260307038543</v>
      </c>
      <c r="F170" s="89">
        <f>F169-D169</f>
        <v>-422</v>
      </c>
      <c r="G170" s="30">
        <f>F170/D169</f>
        <v>-0.0007572033001144777</v>
      </c>
      <c r="H170" s="89">
        <f>H169-F169</f>
        <v>-4440</v>
      </c>
      <c r="I170" s="30">
        <f>H170/F169</f>
        <v>-0.007972820582806002</v>
      </c>
      <c r="J170" s="89">
        <f>J169-H169</f>
        <v>-5713</v>
      </c>
      <c r="K170" s="30">
        <f>J170/H169</f>
        <v>-0.010341169911594129</v>
      </c>
      <c r="L170" s="89">
        <f>L169-J169</f>
        <v>-2145</v>
      </c>
      <c r="M170" s="30">
        <f>L170/J169</f>
        <v>-0.0039232613733426736</v>
      </c>
      <c r="N170" s="79">
        <f>N169-L169</f>
        <v>768</v>
      </c>
      <c r="O170" s="42">
        <f>N170/L169</f>
        <v>0.0014102248647616389</v>
      </c>
      <c r="P170" s="79">
        <f>P169-N169</f>
        <v>3250</v>
      </c>
      <c r="Q170" s="42">
        <f>P170/N169</f>
        <v>0.0059593444354392126</v>
      </c>
      <c r="R170" s="79">
        <f>R169-P169</f>
        <v>3707</v>
      </c>
      <c r="S170" s="42">
        <f>R170/P169</f>
        <v>0.0067570523430037985</v>
      </c>
      <c r="T170" s="79">
        <f>T169-R169</f>
        <v>-4382</v>
      </c>
      <c r="U170" s="42">
        <f>T170/R169</f>
        <v>-0.007933820853528487</v>
      </c>
      <c r="V170" s="79">
        <f>V169-T169</f>
        <v>-347</v>
      </c>
      <c r="W170" s="42">
        <f>V170/T169</f>
        <v>-0.0006332844834351395</v>
      </c>
      <c r="X170" s="79">
        <f>X169-V169</f>
        <v>-271</v>
      </c>
      <c r="Y170" s="42">
        <f>X170/V169</f>
        <v>-0.00049489581621286</v>
      </c>
      <c r="Z170" s="85">
        <f>Z169-X169</f>
        <v>-185</v>
      </c>
      <c r="AA170" s="54">
        <f>Z170/X169</f>
        <v>-0.0003380112877499228</v>
      </c>
      <c r="AB170" s="175"/>
      <c r="AC170" s="71"/>
      <c r="AD170" s="96"/>
      <c r="AE170" s="69"/>
      <c r="AF170" s="69"/>
      <c r="AG170" s="69"/>
      <c r="AH170" s="165"/>
    </row>
    <row r="171" spans="1:35" ht="24.75" customHeight="1" thickBot="1" thickTop="1">
      <c r="A171" s="212"/>
      <c r="B171" s="218"/>
      <c r="C171" s="137" t="s">
        <v>21</v>
      </c>
      <c r="D171" s="80">
        <f>D169-D142</f>
        <v>2674</v>
      </c>
      <c r="E171" s="31">
        <f>D171/D142</f>
        <v>0.004821145247367662</v>
      </c>
      <c r="F171" s="80">
        <f>F169-F142</f>
        <v>2287</v>
      </c>
      <c r="G171" s="31">
        <f>F171/F142</f>
        <v>0.004123655574688291</v>
      </c>
      <c r="H171" s="80">
        <f>H169-H142</f>
        <v>-1128</v>
      </c>
      <c r="I171" s="31">
        <f>H171/H142</f>
        <v>-0.0020376458687091296</v>
      </c>
      <c r="J171" s="80">
        <f>J169-J142</f>
        <v>-2780</v>
      </c>
      <c r="K171" s="31">
        <f>J171/J142</f>
        <v>-0.005058969753548103</v>
      </c>
      <c r="L171" s="80">
        <f>L169-L142</f>
        <v>-2731</v>
      </c>
      <c r="M171" s="31">
        <f>L171/L142</f>
        <v>-0.004989722742429087</v>
      </c>
      <c r="N171" s="80">
        <f>N169-N142</f>
        <v>-2945</v>
      </c>
      <c r="O171" s="31">
        <f>N171/N142</f>
        <v>-0.005371078611070076</v>
      </c>
      <c r="P171" s="80">
        <f>P169-P142</f>
        <v>-4377</v>
      </c>
      <c r="Q171" s="31">
        <f>P171/P142</f>
        <v>-0.007915166486132635</v>
      </c>
      <c r="R171" s="80">
        <f>R169-R142</f>
        <v>-3501</v>
      </c>
      <c r="S171" s="31">
        <f>R171/R142</f>
        <v>-0.00629880177035731</v>
      </c>
      <c r="T171" s="80">
        <f>T169-T142</f>
        <v>-7150</v>
      </c>
      <c r="U171" s="31">
        <f>T171/T142</f>
        <v>-0.012880863720461837</v>
      </c>
      <c r="V171" s="80">
        <f>V169-V142</f>
        <v>-5117</v>
      </c>
      <c r="W171" s="31">
        <f>V171/V142</f>
        <v>-0.00925806982723215</v>
      </c>
      <c r="X171" s="80">
        <f>X169-X142</f>
        <v>-4155</v>
      </c>
      <c r="Y171" s="31">
        <f>X171/X142</f>
        <v>-0.0075343533874670425</v>
      </c>
      <c r="Z171" s="85">
        <f>Z169-Z142</f>
        <v>-6347</v>
      </c>
      <c r="AA171" s="54">
        <f>Z171/Z142</f>
        <v>-0.011467421645910157</v>
      </c>
      <c r="AB171" s="70"/>
      <c r="AC171" s="72"/>
      <c r="AD171" s="96"/>
      <c r="AE171" s="104" t="s">
        <v>30</v>
      </c>
      <c r="AF171" s="105" t="s">
        <v>31</v>
      </c>
      <c r="AG171" s="106" t="s">
        <v>32</v>
      </c>
      <c r="AH171" s="72"/>
      <c r="AI171" s="69"/>
    </row>
    <row r="172" spans="1:35" ht="24.75" customHeight="1" thickBot="1" thickTop="1">
      <c r="A172" s="212" t="s">
        <v>9</v>
      </c>
      <c r="B172" s="213" t="s">
        <v>19</v>
      </c>
      <c r="C172" s="138"/>
      <c r="D172" s="81">
        <v>15762</v>
      </c>
      <c r="E172" s="23" t="s">
        <v>25</v>
      </c>
      <c r="F172" s="81">
        <v>12736</v>
      </c>
      <c r="G172" s="23" t="s">
        <v>25</v>
      </c>
      <c r="H172" s="81">
        <v>11821</v>
      </c>
      <c r="I172" s="23" t="s">
        <v>25</v>
      </c>
      <c r="J172" s="81">
        <v>11585</v>
      </c>
      <c r="K172" s="23" t="s">
        <v>25</v>
      </c>
      <c r="L172" s="81">
        <v>9487</v>
      </c>
      <c r="M172" s="23" t="s">
        <v>25</v>
      </c>
      <c r="N172" s="81">
        <v>15388</v>
      </c>
      <c r="O172" s="23" t="s">
        <v>25</v>
      </c>
      <c r="P172" s="81">
        <v>18934</v>
      </c>
      <c r="Q172" s="23" t="s">
        <v>25</v>
      </c>
      <c r="R172" s="81">
        <v>17201</v>
      </c>
      <c r="S172" s="23" t="s">
        <v>25</v>
      </c>
      <c r="T172" s="81">
        <v>16853</v>
      </c>
      <c r="U172" s="23" t="s">
        <v>25</v>
      </c>
      <c r="V172" s="81">
        <v>16308</v>
      </c>
      <c r="W172" s="23" t="s">
        <v>25</v>
      </c>
      <c r="X172" s="81">
        <v>13915</v>
      </c>
      <c r="Y172" s="23" t="s">
        <v>25</v>
      </c>
      <c r="Z172" s="84">
        <v>14920</v>
      </c>
      <c r="AA172" s="49" t="s">
        <v>25</v>
      </c>
      <c r="AB172" s="39">
        <f>D172+F172+H172+J172+L172+N172+P172+R172+T172+V172+X172+Z172</f>
        <v>174910</v>
      </c>
      <c r="AC172" s="77"/>
      <c r="AD172" s="97"/>
      <c r="AE172" s="169">
        <v>72983</v>
      </c>
      <c r="AF172" s="170">
        <v>64805</v>
      </c>
      <c r="AG172" s="170">
        <v>1768</v>
      </c>
      <c r="AH172" s="26" t="s">
        <v>120</v>
      </c>
      <c r="AI172" s="29">
        <v>0.0089</v>
      </c>
    </row>
    <row r="173" spans="1:35" ht="24.75" customHeight="1" thickBot="1" thickTop="1">
      <c r="A173" s="212"/>
      <c r="B173" s="213"/>
      <c r="C173" s="136" t="s">
        <v>20</v>
      </c>
      <c r="D173" s="89">
        <f>D172-Z145</f>
        <v>724</v>
      </c>
      <c r="E173" s="30">
        <f>D173/Z145</f>
        <v>0.04814470009309749</v>
      </c>
      <c r="F173" s="89">
        <f>F172-D172</f>
        <v>-3026</v>
      </c>
      <c r="G173" s="30">
        <f>F173/D172</f>
        <v>-0.19198071310747367</v>
      </c>
      <c r="H173" s="89">
        <f>H172-F172</f>
        <v>-915</v>
      </c>
      <c r="I173" s="30">
        <f>H173/F172</f>
        <v>-0.07184359296482412</v>
      </c>
      <c r="J173" s="89">
        <f>J172-H172</f>
        <v>-236</v>
      </c>
      <c r="K173" s="30">
        <f>J173/H172</f>
        <v>-0.019964470010997378</v>
      </c>
      <c r="L173" s="89">
        <f>L172-J172</f>
        <v>-2098</v>
      </c>
      <c r="M173" s="30">
        <f>L173/J172</f>
        <v>-0.1810962451445835</v>
      </c>
      <c r="N173" s="79">
        <f>N172-L172</f>
        <v>5901</v>
      </c>
      <c r="O173" s="42">
        <f>N173/L172</f>
        <v>0.6220090650363655</v>
      </c>
      <c r="P173" s="79">
        <f>P172-N172</f>
        <v>3546</v>
      </c>
      <c r="Q173" s="42">
        <f>P173/N172</f>
        <v>0.2304393033532623</v>
      </c>
      <c r="R173" s="79">
        <f>R172-P172</f>
        <v>-1733</v>
      </c>
      <c r="S173" s="42">
        <f>R173/P172</f>
        <v>-0.09152846730748918</v>
      </c>
      <c r="T173" s="79">
        <f>T172-R172</f>
        <v>-348</v>
      </c>
      <c r="U173" s="42">
        <f>T173/R172</f>
        <v>-0.020231381896401373</v>
      </c>
      <c r="V173" s="79">
        <f>V172-T172</f>
        <v>-545</v>
      </c>
      <c r="W173" s="42">
        <f>V173/T172</f>
        <v>-0.032338456061235386</v>
      </c>
      <c r="X173" s="79">
        <f>X172-V172</f>
        <v>-2393</v>
      </c>
      <c r="Y173" s="42">
        <f>X173/V172</f>
        <v>-0.14673779740004905</v>
      </c>
      <c r="Z173" s="85">
        <f>Z172-X172</f>
        <v>1005</v>
      </c>
      <c r="AA173" s="54">
        <f>Z173/X172</f>
        <v>0.07222421846927776</v>
      </c>
      <c r="AB173" s="145">
        <f>D172+F172+H172+J172+L172+N172+P172+R172+T172+V172+X172+Z172</f>
        <v>174910</v>
      </c>
      <c r="AC173" s="57"/>
      <c r="AD173" s="98"/>
      <c r="AE173" s="171"/>
      <c r="AF173" s="171"/>
      <c r="AG173" s="171"/>
      <c r="AH173" s="158"/>
      <c r="AI173" s="159"/>
    </row>
    <row r="174" spans="1:35" ht="24.75" customHeight="1" thickBot="1" thickTop="1">
      <c r="A174" s="212"/>
      <c r="B174" s="213"/>
      <c r="C174" s="137" t="s">
        <v>21</v>
      </c>
      <c r="D174" s="80">
        <f>D172-D145</f>
        <v>-451</v>
      </c>
      <c r="E174" s="31">
        <f>D174/D145</f>
        <v>-0.027817183741442052</v>
      </c>
      <c r="F174" s="80">
        <f>F172-F145</f>
        <v>332</v>
      </c>
      <c r="G174" s="31">
        <f>F174/F145</f>
        <v>0.026765559496936472</v>
      </c>
      <c r="H174" s="80">
        <f>H172-H145</f>
        <v>-894</v>
      </c>
      <c r="I174" s="31">
        <f>H174/H145</f>
        <v>-0.07031065670467951</v>
      </c>
      <c r="J174" s="80">
        <f>J172-J145</f>
        <v>-478</v>
      </c>
      <c r="K174" s="31">
        <f>J174/J145</f>
        <v>-0.03962530050567852</v>
      </c>
      <c r="L174" s="80">
        <f>L172-L145</f>
        <v>-1618</v>
      </c>
      <c r="M174" s="31">
        <f>L174/L145</f>
        <v>-0.14570013507429086</v>
      </c>
      <c r="N174" s="80">
        <f>N172-N145</f>
        <v>1743</v>
      </c>
      <c r="O174" s="31">
        <f>N174/N145</f>
        <v>0.1277390985709051</v>
      </c>
      <c r="P174" s="80">
        <f>P172-P145</f>
        <v>-368</v>
      </c>
      <c r="Q174" s="31">
        <f>P174/P145</f>
        <v>-0.019065381825717542</v>
      </c>
      <c r="R174" s="80">
        <f>R172-R145</f>
        <v>1387</v>
      </c>
      <c r="S174" s="31">
        <f>R174/R145</f>
        <v>0.08770709497913241</v>
      </c>
      <c r="T174" s="80">
        <f>T172-T145</f>
        <v>476</v>
      </c>
      <c r="U174" s="31">
        <f>T174/T145</f>
        <v>0.029065152347804848</v>
      </c>
      <c r="V174" s="80">
        <f>V172-V145</f>
        <v>968</v>
      </c>
      <c r="W174" s="31">
        <f>V174/V145</f>
        <v>0.06310299869621903</v>
      </c>
      <c r="X174" s="80">
        <f>X172-X145</f>
        <v>559</v>
      </c>
      <c r="Y174" s="31">
        <f>X174/X145</f>
        <v>0.041853848457622043</v>
      </c>
      <c r="Z174" s="85">
        <f>Z172-Z145</f>
        <v>-118</v>
      </c>
      <c r="AA174" s="54">
        <f>Z174/Z145</f>
        <v>-0.007846788136720309</v>
      </c>
      <c r="AB174" s="113"/>
      <c r="AC174" s="57"/>
      <c r="AD174" s="99"/>
      <c r="AE174" s="104" t="s">
        <v>30</v>
      </c>
      <c r="AF174" s="105" t="s">
        <v>31</v>
      </c>
      <c r="AG174" s="106" t="s">
        <v>32</v>
      </c>
      <c r="AH174" s="160"/>
      <c r="AI174" s="161"/>
    </row>
    <row r="175" spans="1:35" ht="24.75" customHeight="1" thickBot="1" thickTop="1">
      <c r="A175" s="212" t="s">
        <v>10</v>
      </c>
      <c r="B175" s="213" t="s">
        <v>17</v>
      </c>
      <c r="C175" s="139"/>
      <c r="D175" s="82">
        <v>5928</v>
      </c>
      <c r="E175" s="23" t="s">
        <v>25</v>
      </c>
      <c r="F175" s="82">
        <v>7266</v>
      </c>
      <c r="G175" s="23" t="s">
        <v>25</v>
      </c>
      <c r="H175" s="82">
        <v>8383</v>
      </c>
      <c r="I175" s="23" t="s">
        <v>25</v>
      </c>
      <c r="J175" s="82">
        <v>10003</v>
      </c>
      <c r="K175" s="23" t="s">
        <v>25</v>
      </c>
      <c r="L175" s="82">
        <v>6644</v>
      </c>
      <c r="M175" s="23" t="s">
        <v>25</v>
      </c>
      <c r="N175" s="82">
        <v>9219</v>
      </c>
      <c r="O175" s="23" t="s">
        <v>25</v>
      </c>
      <c r="P175" s="82">
        <v>9567</v>
      </c>
      <c r="Q175" s="23" t="s">
        <v>25</v>
      </c>
      <c r="R175" s="82">
        <v>7644</v>
      </c>
      <c r="S175" s="23" t="s">
        <v>25</v>
      </c>
      <c r="T175" s="82">
        <v>14418</v>
      </c>
      <c r="U175" s="23" t="s">
        <v>25</v>
      </c>
      <c r="V175" s="82">
        <v>9423</v>
      </c>
      <c r="W175" s="23" t="s">
        <v>25</v>
      </c>
      <c r="X175" s="82">
        <v>7702</v>
      </c>
      <c r="Y175" s="23" t="s">
        <v>25</v>
      </c>
      <c r="Z175" s="84">
        <v>7380</v>
      </c>
      <c r="AA175" s="49" t="s">
        <v>25</v>
      </c>
      <c r="AB175" s="39">
        <f>D175+F175+H175+J175+L175+N175+P175+R175+T175+V175+X175+Z175</f>
        <v>103577</v>
      </c>
      <c r="AC175" s="77"/>
      <c r="AD175" s="97"/>
      <c r="AE175" s="172">
        <v>70333</v>
      </c>
      <c r="AF175" s="173">
        <v>31675</v>
      </c>
      <c r="AG175" s="174">
        <v>1569</v>
      </c>
      <c r="AH175" s="26" t="s">
        <v>121</v>
      </c>
      <c r="AI175" s="29">
        <v>0.1406</v>
      </c>
    </row>
    <row r="176" spans="1:35" ht="24.75" customHeight="1" thickBot="1" thickTop="1">
      <c r="A176" s="212"/>
      <c r="B176" s="213"/>
      <c r="C176" s="140" t="s">
        <v>20</v>
      </c>
      <c r="D176" s="89">
        <f>D175-Z148</f>
        <v>133</v>
      </c>
      <c r="E176" s="30">
        <f>D176/Z148</f>
        <v>0.022950819672131147</v>
      </c>
      <c r="F176" s="89">
        <f>F175-D175</f>
        <v>1338</v>
      </c>
      <c r="G176" s="30">
        <f>F176/D175</f>
        <v>0.2257085020242915</v>
      </c>
      <c r="H176" s="89">
        <f>H175-F175</f>
        <v>1117</v>
      </c>
      <c r="I176" s="30">
        <f>H176/F175</f>
        <v>0.15372969997247454</v>
      </c>
      <c r="J176" s="89">
        <f>J175-H175</f>
        <v>1620</v>
      </c>
      <c r="K176" s="30">
        <f>J176/H175</f>
        <v>0.19324824048669928</v>
      </c>
      <c r="L176" s="89">
        <f>L175-J175</f>
        <v>-3359</v>
      </c>
      <c r="M176" s="30">
        <f>L176/J175</f>
        <v>-0.3357992602219334</v>
      </c>
      <c r="N176" s="79">
        <f>N175-L175</f>
        <v>2575</v>
      </c>
      <c r="O176" s="42">
        <f>N176/L175</f>
        <v>0.3875677302829621</v>
      </c>
      <c r="P176" s="79">
        <f>P175-N175</f>
        <v>348</v>
      </c>
      <c r="Q176" s="42">
        <f>P176/N175</f>
        <v>0.03774812886430198</v>
      </c>
      <c r="R176" s="79">
        <f>R175-P175</f>
        <v>-1923</v>
      </c>
      <c r="S176" s="42">
        <f>R176/P175</f>
        <v>-0.20100344935716524</v>
      </c>
      <c r="T176" s="79">
        <f>T175-R175</f>
        <v>6774</v>
      </c>
      <c r="U176" s="42">
        <f>T176/R175</f>
        <v>0.8861852433281004</v>
      </c>
      <c r="V176" s="79">
        <f>V175-T175</f>
        <v>-4995</v>
      </c>
      <c r="W176" s="42">
        <f>V176/T175</f>
        <v>-0.3464419475655431</v>
      </c>
      <c r="X176" s="79">
        <f>X175-V175</f>
        <v>-1721</v>
      </c>
      <c r="Y176" s="42">
        <f>X176/V175</f>
        <v>-0.1826382256181683</v>
      </c>
      <c r="Z176" s="85">
        <f>Z175-X175</f>
        <v>-322</v>
      </c>
      <c r="AA176" s="54">
        <f>Z176/X175</f>
        <v>-0.041807322773305636</v>
      </c>
      <c r="AB176" s="145">
        <f>D175+F175+H175+J175+L175+N175+P175+R175+T175+V175+X175+Z175</f>
        <v>103577</v>
      </c>
      <c r="AC176" s="57"/>
      <c r="AD176" s="98"/>
      <c r="AE176" s="171"/>
      <c r="AF176" s="171"/>
      <c r="AG176" s="171"/>
      <c r="AH176" s="158"/>
      <c r="AI176" s="159"/>
    </row>
    <row r="177" spans="1:35" ht="24.75" customHeight="1" thickBot="1" thickTop="1">
      <c r="A177" s="212"/>
      <c r="B177" s="213"/>
      <c r="C177" s="137" t="s">
        <v>21</v>
      </c>
      <c r="D177" s="80">
        <f>D175-D148</f>
        <v>-128</v>
      </c>
      <c r="E177" s="31">
        <f>D177/D148</f>
        <v>-0.021136063408190225</v>
      </c>
      <c r="F177" s="80">
        <f>F175-F148</f>
        <v>431</v>
      </c>
      <c r="G177" s="31">
        <f>F177/F148</f>
        <v>0.06305779078273592</v>
      </c>
      <c r="H177" s="80">
        <f>H175-H148</f>
        <v>1010</v>
      </c>
      <c r="I177" s="31">
        <f>H177/H148</f>
        <v>0.136986301369863</v>
      </c>
      <c r="J177" s="80">
        <f>J175-J148</f>
        <v>1290</v>
      </c>
      <c r="K177" s="31">
        <f>J177/J148</f>
        <v>0.14805463101113278</v>
      </c>
      <c r="L177" s="80">
        <f>L175-L148</f>
        <v>-732</v>
      </c>
      <c r="M177" s="31">
        <f>L177/L148</f>
        <v>-0.0992407809110629</v>
      </c>
      <c r="N177" s="80">
        <f>N175-N148</f>
        <v>2417</v>
      </c>
      <c r="O177" s="31">
        <f>N177/N148</f>
        <v>0.3553366656865628</v>
      </c>
      <c r="P177" s="80">
        <f>P175-P148</f>
        <v>2026</v>
      </c>
      <c r="Q177" s="31">
        <f>P177/P148</f>
        <v>0.2686646333377536</v>
      </c>
      <c r="R177" s="80">
        <f>R175-R148</f>
        <v>1074</v>
      </c>
      <c r="S177" s="31">
        <f>R177/R148</f>
        <v>0.1634703196347032</v>
      </c>
      <c r="T177" s="80">
        <f>T175-T148</f>
        <v>4631</v>
      </c>
      <c r="U177" s="31">
        <f>T177/T148</f>
        <v>0.47317870644732807</v>
      </c>
      <c r="V177" s="80">
        <f>V175-V148</f>
        <v>-581</v>
      </c>
      <c r="W177" s="31">
        <f>V177/V148</f>
        <v>-0.05807676929228309</v>
      </c>
      <c r="X177" s="80">
        <f>X175-X148</f>
        <v>-257</v>
      </c>
      <c r="Y177" s="31">
        <f>X177/X148</f>
        <v>-0.0322904887548687</v>
      </c>
      <c r="Z177" s="85">
        <f>Z175-Z148</f>
        <v>1585</v>
      </c>
      <c r="AA177" s="54">
        <f>Z177/Z148</f>
        <v>0.27351164797238997</v>
      </c>
      <c r="AB177" s="113"/>
      <c r="AC177" s="57"/>
      <c r="AD177" s="99"/>
      <c r="AE177" s="104" t="s">
        <v>30</v>
      </c>
      <c r="AF177" s="105" t="s">
        <v>31</v>
      </c>
      <c r="AG177" s="106" t="s">
        <v>32</v>
      </c>
      <c r="AH177" s="158"/>
      <c r="AI177" s="161"/>
    </row>
    <row r="178" spans="1:35" ht="24.75" customHeight="1" thickBot="1" thickTop="1">
      <c r="A178" s="212" t="s">
        <v>11</v>
      </c>
      <c r="B178" s="213" t="s">
        <v>18</v>
      </c>
      <c r="C178" s="139"/>
      <c r="D178" s="82">
        <v>3110</v>
      </c>
      <c r="E178" s="23" t="s">
        <v>25</v>
      </c>
      <c r="F178" s="82">
        <v>2584</v>
      </c>
      <c r="G178" s="23" t="s">
        <v>25</v>
      </c>
      <c r="H178" s="82">
        <v>2999</v>
      </c>
      <c r="I178" s="23" t="s">
        <v>25</v>
      </c>
      <c r="J178" s="82">
        <v>3370</v>
      </c>
      <c r="K178" s="23" t="s">
        <v>25</v>
      </c>
      <c r="L178" s="82">
        <v>2417</v>
      </c>
      <c r="M178" s="23" t="s">
        <v>25</v>
      </c>
      <c r="N178" s="82">
        <v>2553</v>
      </c>
      <c r="O178" s="23" t="s">
        <v>25</v>
      </c>
      <c r="P178" s="82">
        <v>3285</v>
      </c>
      <c r="Q178" s="23" t="s">
        <v>25</v>
      </c>
      <c r="R178" s="82">
        <v>3643</v>
      </c>
      <c r="S178" s="23" t="s">
        <v>25</v>
      </c>
      <c r="T178" s="82">
        <v>4493</v>
      </c>
      <c r="U178" s="23" t="s">
        <v>25</v>
      </c>
      <c r="V178" s="82">
        <v>3841</v>
      </c>
      <c r="W178" s="23" t="s">
        <v>25</v>
      </c>
      <c r="X178" s="82">
        <v>2637</v>
      </c>
      <c r="Y178" s="23" t="s">
        <v>25</v>
      </c>
      <c r="Z178" s="84">
        <v>2561</v>
      </c>
      <c r="AA178" s="49" t="s">
        <v>25</v>
      </c>
      <c r="AB178" s="39">
        <f>D178+F178+H178+J178+L178+N178+P178+R178+T178+V178+X178+Z178</f>
        <v>37493</v>
      </c>
      <c r="AC178" s="77"/>
      <c r="AD178" s="97"/>
      <c r="AE178" s="172">
        <v>24586</v>
      </c>
      <c r="AF178" s="173">
        <v>12907</v>
      </c>
      <c r="AG178" s="174">
        <v>0</v>
      </c>
      <c r="AH178" s="26" t="s">
        <v>149</v>
      </c>
      <c r="AI178" s="29">
        <v>0.1403</v>
      </c>
    </row>
    <row r="179" spans="1:35" ht="24.75" customHeight="1" thickBot="1" thickTop="1">
      <c r="A179" s="212"/>
      <c r="B179" s="213"/>
      <c r="C179" s="140" t="s">
        <v>20</v>
      </c>
      <c r="D179" s="89">
        <f>D178-Z151</f>
        <v>762</v>
      </c>
      <c r="E179" s="30">
        <f>D179/Z151</f>
        <v>0.32453151618398635</v>
      </c>
      <c r="F179" s="89">
        <f>F178-D178</f>
        <v>-526</v>
      </c>
      <c r="G179" s="30">
        <f>F179/D178</f>
        <v>-0.16913183279742766</v>
      </c>
      <c r="H179" s="89">
        <f>H178-F178</f>
        <v>415</v>
      </c>
      <c r="I179" s="30">
        <f>H179/F178</f>
        <v>0.16060371517027863</v>
      </c>
      <c r="J179" s="89">
        <f>J178-H178</f>
        <v>371</v>
      </c>
      <c r="K179" s="30">
        <f>J179/H178</f>
        <v>0.1237079026342114</v>
      </c>
      <c r="L179" s="89">
        <f>L178-J178</f>
        <v>-953</v>
      </c>
      <c r="M179" s="30">
        <f>L179/J178</f>
        <v>-0.2827893175074184</v>
      </c>
      <c r="N179" s="79">
        <f>N178-L178</f>
        <v>136</v>
      </c>
      <c r="O179" s="42">
        <f>N179/L178</f>
        <v>0.05626810095159288</v>
      </c>
      <c r="P179" s="79">
        <f>P178-N178</f>
        <v>732</v>
      </c>
      <c r="Q179" s="42">
        <f>P179/N178</f>
        <v>0.28672150411280845</v>
      </c>
      <c r="R179" s="79">
        <f>R178-P178</f>
        <v>358</v>
      </c>
      <c r="S179" s="42">
        <f>R179/P178</f>
        <v>0.10898021308980213</v>
      </c>
      <c r="T179" s="79">
        <f>T178-R178</f>
        <v>850</v>
      </c>
      <c r="U179" s="42">
        <f>T179/R178</f>
        <v>0.23332418336535823</v>
      </c>
      <c r="V179" s="79">
        <f>V178-T178</f>
        <v>-652</v>
      </c>
      <c r="W179" s="42">
        <f>V179/T178</f>
        <v>-0.14511462274649456</v>
      </c>
      <c r="X179" s="79">
        <f>X178-V178</f>
        <v>-1204</v>
      </c>
      <c r="Y179" s="42">
        <f>X179/V178</f>
        <v>-0.31346003644884146</v>
      </c>
      <c r="Z179" s="85">
        <f>Z178-X178</f>
        <v>-76</v>
      </c>
      <c r="AA179" s="54">
        <f>Z179/X178</f>
        <v>-0.02882062950322336</v>
      </c>
      <c r="AB179" s="145">
        <f>D178+F178+H178+J178+L178+N178+P178+R178+T178+V178+X178+Z178</f>
        <v>37493</v>
      </c>
      <c r="AC179" s="57"/>
      <c r="AD179" s="98"/>
      <c r="AE179" s="171"/>
      <c r="AF179" s="171"/>
      <c r="AG179" s="171"/>
      <c r="AH179" s="158"/>
      <c r="AI179" s="159"/>
    </row>
    <row r="180" spans="1:35" ht="24.75" customHeight="1" thickBot="1" thickTop="1">
      <c r="A180" s="212"/>
      <c r="B180" s="213"/>
      <c r="C180" s="137" t="s">
        <v>21</v>
      </c>
      <c r="D180" s="80">
        <f>D178-D151</f>
        <v>1118</v>
      </c>
      <c r="E180" s="31">
        <f>D180/D151</f>
        <v>0.5612449799196787</v>
      </c>
      <c r="F180" s="80">
        <f>F178-F151</f>
        <v>541</v>
      </c>
      <c r="G180" s="31">
        <f>F180/F151</f>
        <v>0.26480665687714144</v>
      </c>
      <c r="H180" s="80">
        <f>H178-H151</f>
        <v>420</v>
      </c>
      <c r="I180" s="31">
        <f>H180/H151</f>
        <v>0.16285381930981</v>
      </c>
      <c r="J180" s="80">
        <f>J178-J151</f>
        <v>7</v>
      </c>
      <c r="K180" s="31">
        <f>J180/J151</f>
        <v>0.0020814748736247396</v>
      </c>
      <c r="L180" s="80">
        <f>L178-L151</f>
        <v>-50</v>
      </c>
      <c r="M180" s="31">
        <f>L180/L151</f>
        <v>-0.020267531414673693</v>
      </c>
      <c r="N180" s="80">
        <f>N178-N151</f>
        <v>342</v>
      </c>
      <c r="O180" s="31">
        <f>N180/N151</f>
        <v>0.1546811397557666</v>
      </c>
      <c r="P180" s="80">
        <f>P178-P151</f>
        <v>591</v>
      </c>
      <c r="Q180" s="31">
        <f>P180/P151</f>
        <v>0.21937639198218262</v>
      </c>
      <c r="R180" s="80">
        <f>R178-R151</f>
        <v>701</v>
      </c>
      <c r="S180" s="31">
        <f>R180/R151</f>
        <v>0.23827328348062543</v>
      </c>
      <c r="T180" s="80">
        <f>T178-T151</f>
        <v>699</v>
      </c>
      <c r="U180" s="31">
        <f>T180/T151</f>
        <v>0.1842382709541381</v>
      </c>
      <c r="V180" s="80">
        <f>V178-V151</f>
        <v>277</v>
      </c>
      <c r="W180" s="31">
        <f>V180/V151</f>
        <v>0.07772166105499438</v>
      </c>
      <c r="X180" s="80">
        <f>X178-X151</f>
        <v>-247</v>
      </c>
      <c r="Y180" s="31">
        <f>X180/X151</f>
        <v>-0.08564493758668516</v>
      </c>
      <c r="Z180" s="85">
        <f>Z178-Z151</f>
        <v>213</v>
      </c>
      <c r="AA180" s="54">
        <f>Z180/Z151</f>
        <v>0.09071550255536627</v>
      </c>
      <c r="AB180" s="113"/>
      <c r="AC180" s="57"/>
      <c r="AD180" s="99"/>
      <c r="AE180" s="104" t="s">
        <v>30</v>
      </c>
      <c r="AF180" s="105" t="s">
        <v>31</v>
      </c>
      <c r="AG180" s="106" t="s">
        <v>32</v>
      </c>
      <c r="AH180" s="160"/>
      <c r="AI180" s="161"/>
    </row>
    <row r="181" spans="1:35" ht="24.75" customHeight="1" thickBot="1" thickTop="1">
      <c r="A181" s="212" t="s">
        <v>12</v>
      </c>
      <c r="B181" s="213" t="s">
        <v>16</v>
      </c>
      <c r="C181" s="139"/>
      <c r="D181" s="82">
        <v>10817</v>
      </c>
      <c r="E181" s="23" t="s">
        <v>25</v>
      </c>
      <c r="F181" s="82">
        <v>7719</v>
      </c>
      <c r="G181" s="23" t="s">
        <v>25</v>
      </c>
      <c r="H181" s="82">
        <v>7185</v>
      </c>
      <c r="I181" s="23" t="s">
        <v>25</v>
      </c>
      <c r="J181" s="82">
        <v>7167</v>
      </c>
      <c r="K181" s="23" t="s">
        <v>25</v>
      </c>
      <c r="L181" s="82">
        <v>6275</v>
      </c>
      <c r="M181" s="23" t="s">
        <v>25</v>
      </c>
      <c r="N181" s="82">
        <v>7545</v>
      </c>
      <c r="O181" s="23" t="s">
        <v>25</v>
      </c>
      <c r="P181" s="82">
        <v>9534</v>
      </c>
      <c r="Q181" s="23" t="s">
        <v>25</v>
      </c>
      <c r="R181" s="82">
        <v>9119</v>
      </c>
      <c r="S181" s="23" t="s">
        <v>25</v>
      </c>
      <c r="T181" s="82">
        <v>8290</v>
      </c>
      <c r="U181" s="23" t="s">
        <v>25</v>
      </c>
      <c r="V181" s="82">
        <v>8626</v>
      </c>
      <c r="W181" s="23" t="s">
        <v>25</v>
      </c>
      <c r="X181" s="82">
        <v>8486</v>
      </c>
      <c r="Y181" s="23" t="s">
        <v>25</v>
      </c>
      <c r="Z181" s="84">
        <v>10009</v>
      </c>
      <c r="AA181" s="49" t="s">
        <v>25</v>
      </c>
      <c r="AB181" s="39">
        <f>D181+F181+H181+J181+L181+N181+P181+R181+T181+V181+X181+Z181</f>
        <v>100772</v>
      </c>
      <c r="AC181" s="77"/>
      <c r="AD181" s="97"/>
      <c r="AE181" s="172">
        <v>62281</v>
      </c>
      <c r="AF181" s="173">
        <v>37373</v>
      </c>
      <c r="AG181" s="174">
        <v>1118</v>
      </c>
      <c r="AH181" s="26" t="s">
        <v>122</v>
      </c>
      <c r="AI181" s="29">
        <v>0.0036</v>
      </c>
    </row>
    <row r="182" spans="1:35" ht="24.75" customHeight="1" thickBot="1" thickTop="1">
      <c r="A182" s="212"/>
      <c r="B182" s="213"/>
      <c r="C182" s="140" t="s">
        <v>20</v>
      </c>
      <c r="D182" s="89">
        <f>D181-Z154</f>
        <v>1021</v>
      </c>
      <c r="E182" s="30">
        <f>D182/Z154</f>
        <v>0.10422621478154348</v>
      </c>
      <c r="F182" s="89">
        <f>F181-D181</f>
        <v>-3098</v>
      </c>
      <c r="G182" s="30">
        <f>F182/D181</f>
        <v>-0.2864010354072294</v>
      </c>
      <c r="H182" s="89">
        <f>H181-F181</f>
        <v>-534</v>
      </c>
      <c r="I182" s="30">
        <f>H182/F181</f>
        <v>-0.06917994558880684</v>
      </c>
      <c r="J182" s="89">
        <f>J181-H181</f>
        <v>-18</v>
      </c>
      <c r="K182" s="30">
        <f>J182/H181</f>
        <v>-0.0025052192066805845</v>
      </c>
      <c r="L182" s="89">
        <f>L181-J181</f>
        <v>-892</v>
      </c>
      <c r="M182" s="30">
        <f>L182/J181</f>
        <v>-0.12445932747314079</v>
      </c>
      <c r="N182" s="79">
        <f>N181-L181</f>
        <v>1270</v>
      </c>
      <c r="O182" s="42">
        <f>N182/L181</f>
        <v>0.20239043824701194</v>
      </c>
      <c r="P182" s="79">
        <f>P181-N181</f>
        <v>1989</v>
      </c>
      <c r="Q182" s="42">
        <f>P182/N181</f>
        <v>0.2636182902584493</v>
      </c>
      <c r="R182" s="79">
        <f>R181-P181</f>
        <v>-415</v>
      </c>
      <c r="S182" s="42">
        <f>R182/P181</f>
        <v>-0.04352842458569331</v>
      </c>
      <c r="T182" s="79">
        <f>T181-R181</f>
        <v>-829</v>
      </c>
      <c r="U182" s="42">
        <f>T182/R181</f>
        <v>-0.09090909090909091</v>
      </c>
      <c r="V182" s="79">
        <f>V181-T181</f>
        <v>336</v>
      </c>
      <c r="W182" s="42">
        <f>V182/T181</f>
        <v>0.040530759951749096</v>
      </c>
      <c r="X182" s="79">
        <f>X181-V181</f>
        <v>-140</v>
      </c>
      <c r="Y182" s="42">
        <f>X182/V181</f>
        <v>-0.01623000231857176</v>
      </c>
      <c r="Z182" s="85">
        <f>Z181-X181</f>
        <v>1523</v>
      </c>
      <c r="AA182" s="54">
        <f>Z182/X181</f>
        <v>0.17947207164741927</v>
      </c>
      <c r="AB182" s="145">
        <f>D181+F181+H181+J181+L181+N181+P181+R181+T181+V181+X181+Z181</f>
        <v>100772</v>
      </c>
      <c r="AC182" s="12"/>
      <c r="AD182" s="100"/>
      <c r="AE182" s="166"/>
      <c r="AF182" s="167"/>
      <c r="AG182" s="167"/>
      <c r="AH182" s="182"/>
      <c r="AI182" s="159"/>
    </row>
    <row r="183" spans="1:34" ht="24.75" customHeight="1" thickBot="1" thickTop="1">
      <c r="A183" s="212"/>
      <c r="B183" s="213"/>
      <c r="C183" s="137" t="s">
        <v>21</v>
      </c>
      <c r="D183" s="80">
        <f>D181-D154</f>
        <v>-183</v>
      </c>
      <c r="E183" s="31">
        <f>D183/D154</f>
        <v>-0.016636363636363637</v>
      </c>
      <c r="F183" s="80">
        <f>F181-F154</f>
        <v>277</v>
      </c>
      <c r="G183" s="31">
        <f>F183/F154</f>
        <v>0.03722117710292932</v>
      </c>
      <c r="H183" s="80">
        <f>H181-H154</f>
        <v>-692</v>
      </c>
      <c r="I183" s="31">
        <f>H183/H154</f>
        <v>-0.08785070458296305</v>
      </c>
      <c r="J183" s="80">
        <f>J181-J154</f>
        <v>-684</v>
      </c>
      <c r="K183" s="31">
        <f>J183/J154</f>
        <v>-0.08712265953381734</v>
      </c>
      <c r="L183" s="80">
        <f>L181-L154</f>
        <v>-1124</v>
      </c>
      <c r="M183" s="31">
        <f>L183/L154</f>
        <v>-0.15191242059737803</v>
      </c>
      <c r="N183" s="80">
        <f>N181-N154</f>
        <v>741</v>
      </c>
      <c r="O183" s="31">
        <f>N183/N154</f>
        <v>0.10890652557319223</v>
      </c>
      <c r="P183" s="80">
        <f>P181-P154</f>
        <v>430</v>
      </c>
      <c r="Q183" s="31">
        <f>P183/P154</f>
        <v>0.047231985940246045</v>
      </c>
      <c r="R183" s="80">
        <f>R181-R154</f>
        <v>-69</v>
      </c>
      <c r="S183" s="31">
        <f>R183/R154</f>
        <v>-0.007509795385285154</v>
      </c>
      <c r="T183" s="80">
        <f>T181-T154</f>
        <v>142</v>
      </c>
      <c r="U183" s="31">
        <f>T183/T154</f>
        <v>0.017427589592538047</v>
      </c>
      <c r="V183" s="80">
        <f>V181-V154</f>
        <v>508</v>
      </c>
      <c r="W183" s="31">
        <f>V183/V154</f>
        <v>0.0625769894062577</v>
      </c>
      <c r="X183" s="80">
        <f>X181-X154</f>
        <v>806</v>
      </c>
      <c r="Y183" s="31">
        <f>X183/X154</f>
        <v>0.10494791666666667</v>
      </c>
      <c r="Z183" s="85">
        <f>Z181-Z154</f>
        <v>213</v>
      </c>
      <c r="AA183" s="54">
        <f>Z183/Z154</f>
        <v>0.021743568803593304</v>
      </c>
      <c r="AB183" s="10"/>
      <c r="AC183" s="9"/>
      <c r="AD183" s="101"/>
      <c r="AE183" s="167"/>
      <c r="AF183" s="167"/>
      <c r="AG183" s="167"/>
      <c r="AH183" s="9"/>
    </row>
    <row r="184" spans="1:34" ht="24.75" customHeight="1" thickBot="1">
      <c r="A184" s="214" t="s">
        <v>13</v>
      </c>
      <c r="B184" s="257"/>
      <c r="C184" s="257"/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/>
      <c r="Y184" s="257"/>
      <c r="Z184" s="257"/>
      <c r="AA184" s="257"/>
      <c r="AB184" s="10"/>
      <c r="AC184" s="9"/>
      <c r="AD184" s="101"/>
      <c r="AH184" s="9"/>
    </row>
    <row r="185" spans="1:34" ht="24.75" customHeight="1" thickBot="1">
      <c r="A185" s="212" t="s">
        <v>14</v>
      </c>
      <c r="B185" s="216" t="s">
        <v>15</v>
      </c>
      <c r="C185" s="5"/>
      <c r="D185" s="82">
        <v>14160</v>
      </c>
      <c r="E185" s="23" t="s">
        <v>25</v>
      </c>
      <c r="F185" s="82">
        <v>14964</v>
      </c>
      <c r="G185" s="23" t="s">
        <v>25</v>
      </c>
      <c r="H185" s="82">
        <v>14873</v>
      </c>
      <c r="I185" s="23" t="s">
        <v>25</v>
      </c>
      <c r="J185" s="82">
        <v>13604</v>
      </c>
      <c r="K185" s="23" t="s">
        <v>25</v>
      </c>
      <c r="L185" s="82">
        <v>12767</v>
      </c>
      <c r="M185" s="23" t="s">
        <v>25</v>
      </c>
      <c r="N185" s="82">
        <v>12515</v>
      </c>
      <c r="O185" s="23" t="s">
        <v>25</v>
      </c>
      <c r="P185" s="82">
        <v>12428</v>
      </c>
      <c r="Q185" s="23" t="s">
        <v>25</v>
      </c>
      <c r="R185" s="82">
        <v>13662</v>
      </c>
      <c r="S185" s="23" t="s">
        <v>25</v>
      </c>
      <c r="T185" s="82">
        <v>13553</v>
      </c>
      <c r="U185" s="23" t="s">
        <v>25</v>
      </c>
      <c r="V185" s="82">
        <v>13007</v>
      </c>
      <c r="W185" s="23" t="s">
        <v>25</v>
      </c>
      <c r="X185" s="82">
        <v>12683</v>
      </c>
      <c r="Y185" s="23" t="s">
        <v>25</v>
      </c>
      <c r="Z185" s="84">
        <v>12171</v>
      </c>
      <c r="AA185" s="49" t="s">
        <v>25</v>
      </c>
      <c r="AB185" s="151">
        <f>(D185+F185+H185+J185+L185+N185+P185+R185+T185+V185+X185+Z185)/12</f>
        <v>13365.583333333334</v>
      </c>
      <c r="AC185" s="9"/>
      <c r="AD185" s="101"/>
      <c r="AE185" s="157" t="s">
        <v>150</v>
      </c>
      <c r="AF185" s="150">
        <f>AB185-AB158</f>
        <v>-393.66666666666606</v>
      </c>
      <c r="AH185" s="91"/>
    </row>
    <row r="186" spans="1:34" ht="24.75" customHeight="1" thickBot="1" thickTop="1">
      <c r="A186" s="212"/>
      <c r="B186" s="217"/>
      <c r="C186" s="140" t="s">
        <v>20</v>
      </c>
      <c r="D186" s="89">
        <f>D185-Z158</f>
        <v>1191</v>
      </c>
      <c r="E186" s="30">
        <f>D186/Z158</f>
        <v>0.09183437427712236</v>
      </c>
      <c r="F186" s="89">
        <f>F185-D185</f>
        <v>804</v>
      </c>
      <c r="G186" s="30">
        <f>F186/D185</f>
        <v>0.05677966101694915</v>
      </c>
      <c r="H186" s="89">
        <f>H185-F185</f>
        <v>-91</v>
      </c>
      <c r="I186" s="30">
        <f>H186/F185</f>
        <v>-0.006081261694734028</v>
      </c>
      <c r="J186" s="89">
        <f>J185-H185</f>
        <v>-1269</v>
      </c>
      <c r="K186" s="30">
        <f>J186/H185</f>
        <v>-0.08532239628857662</v>
      </c>
      <c r="L186" s="89">
        <f>L185-J185</f>
        <v>-837</v>
      </c>
      <c r="M186" s="30">
        <f>L186/J185</f>
        <v>-0.06152602175830638</v>
      </c>
      <c r="N186" s="79">
        <f>N185-L185</f>
        <v>-252</v>
      </c>
      <c r="O186" s="42">
        <f>N186/L185</f>
        <v>-0.019738388031644082</v>
      </c>
      <c r="P186" s="79">
        <f>P185-N185</f>
        <v>-87</v>
      </c>
      <c r="Q186" s="42">
        <f>P186/N185</f>
        <v>-0.006951658010387535</v>
      </c>
      <c r="R186" s="79">
        <f>R185-P185</f>
        <v>1234</v>
      </c>
      <c r="S186" s="42">
        <f>R186/P185</f>
        <v>0.09929192146765368</v>
      </c>
      <c r="T186" s="79">
        <f>T185-R185</f>
        <v>-109</v>
      </c>
      <c r="U186" s="42">
        <f>T186/R185</f>
        <v>-0.007978334065290587</v>
      </c>
      <c r="V186" s="79">
        <f>V185-T185</f>
        <v>-546</v>
      </c>
      <c r="W186" s="42">
        <f>V186/T185</f>
        <v>-0.0402862834796724</v>
      </c>
      <c r="X186" s="79">
        <f>X185-V185</f>
        <v>-324</v>
      </c>
      <c r="Y186" s="42">
        <f>X186/V185</f>
        <v>-0.02490966402706235</v>
      </c>
      <c r="Z186" s="85">
        <f>Z185-X185</f>
        <v>-512</v>
      </c>
      <c r="AA186" s="54">
        <f>Z186/X185</f>
        <v>-0.04036899787116613</v>
      </c>
      <c r="AB186" s="10"/>
      <c r="AC186" s="9"/>
      <c r="AD186" s="101"/>
      <c r="AF186" s="194">
        <f>AF185/AB158</f>
        <v>-0.028611055592904125</v>
      </c>
      <c r="AH186" s="9"/>
    </row>
    <row r="187" spans="1:34" ht="24.75" customHeight="1" thickBot="1" thickTop="1">
      <c r="A187" s="212"/>
      <c r="B187" s="218"/>
      <c r="C187" s="137" t="s">
        <v>21</v>
      </c>
      <c r="D187" s="80">
        <f>D185-D158</f>
        <v>1681</v>
      </c>
      <c r="E187" s="31">
        <f>D187/D158</f>
        <v>0.13470630659507973</v>
      </c>
      <c r="F187" s="80">
        <f>F185-F158</f>
        <v>1238</v>
      </c>
      <c r="G187" s="31">
        <f>F187/F158</f>
        <v>0.09019379280198164</v>
      </c>
      <c r="H187" s="80">
        <f>H185-H158</f>
        <v>638</v>
      </c>
      <c r="I187" s="31">
        <f>H187/H158</f>
        <v>0.04481910783280646</v>
      </c>
      <c r="J187" s="80">
        <f>J185-J158</f>
        <v>-203</v>
      </c>
      <c r="K187" s="31">
        <f>J187/J158</f>
        <v>-0.014702687042804375</v>
      </c>
      <c r="L187" s="80">
        <f>L185-L158</f>
        <v>-1695</v>
      </c>
      <c r="M187" s="31">
        <f>L187/L158</f>
        <v>-0.11720370626469367</v>
      </c>
      <c r="N187" s="80">
        <f>N185-N158</f>
        <v>-1096</v>
      </c>
      <c r="O187" s="31">
        <f>N187/N158</f>
        <v>-0.08052310631107193</v>
      </c>
      <c r="P187" s="80">
        <f>P185-P158</f>
        <v>-827</v>
      </c>
      <c r="Q187" s="31">
        <f>P187/P158</f>
        <v>-0.062391550358355335</v>
      </c>
      <c r="R187" s="80">
        <f>R185-R158</f>
        <v>200</v>
      </c>
      <c r="S187" s="31">
        <f>R187/R158</f>
        <v>0.01485663348685188</v>
      </c>
      <c r="T187" s="80">
        <f>T185-T158</f>
        <v>-2137</v>
      </c>
      <c r="U187" s="31">
        <f>T187/T158</f>
        <v>-0.13620140216698534</v>
      </c>
      <c r="V187" s="80">
        <f>V185-V158</f>
        <v>-590</v>
      </c>
      <c r="W187" s="31">
        <f>V187/V158</f>
        <v>-0.043391924689269695</v>
      </c>
      <c r="X187" s="80">
        <f>X185-X158</f>
        <v>-1135</v>
      </c>
      <c r="Y187" s="31">
        <f>X187/X158</f>
        <v>-0.08213923867419308</v>
      </c>
      <c r="Z187" s="85">
        <f>Z185-Z158</f>
        <v>-798</v>
      </c>
      <c r="AA187" s="54">
        <f>Z187/Z158</f>
        <v>-0.061531343974092066</v>
      </c>
      <c r="AB187" s="10"/>
      <c r="AC187" s="9"/>
      <c r="AD187" s="101"/>
      <c r="AH187" s="9"/>
    </row>
    <row r="190" spans="1:33" ht="29.25" customHeight="1">
      <c r="A190" s="241" t="s">
        <v>123</v>
      </c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3"/>
      <c r="AF190" s="243"/>
      <c r="AG190" s="243"/>
    </row>
    <row r="191" ht="21.75" customHeight="1" thickBot="1"/>
    <row r="192" spans="1:35" ht="20.25" customHeight="1" thickBot="1">
      <c r="A192" s="244" t="s">
        <v>47</v>
      </c>
      <c r="B192" s="245" t="s">
        <v>82</v>
      </c>
      <c r="C192" s="247"/>
      <c r="D192" s="214" t="s">
        <v>124</v>
      </c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9"/>
      <c r="AB192" s="250" t="s">
        <v>22</v>
      </c>
      <c r="AC192" s="235" t="s">
        <v>23</v>
      </c>
      <c r="AD192" s="253"/>
      <c r="AE192" s="255" t="s">
        <v>22</v>
      </c>
      <c r="AF192" s="256"/>
      <c r="AG192" s="256"/>
      <c r="AH192" s="235" t="s">
        <v>23</v>
      </c>
      <c r="AI192" s="236"/>
    </row>
    <row r="193" spans="1:35" ht="24" customHeight="1" thickBot="1" thickTop="1">
      <c r="A193" s="244"/>
      <c r="B193" s="246"/>
      <c r="C193" s="212"/>
      <c r="D193" s="239" t="s">
        <v>4</v>
      </c>
      <c r="E193" s="240"/>
      <c r="F193" s="239" t="s">
        <v>5</v>
      </c>
      <c r="G193" s="240"/>
      <c r="H193" s="239" t="s">
        <v>26</v>
      </c>
      <c r="I193" s="240"/>
      <c r="J193" s="239" t="s">
        <v>27</v>
      </c>
      <c r="K193" s="240"/>
      <c r="L193" s="239" t="s">
        <v>28</v>
      </c>
      <c r="M193" s="240"/>
      <c r="N193" s="239" t="s">
        <v>29</v>
      </c>
      <c r="O193" s="240"/>
      <c r="P193" s="239" t="s">
        <v>33</v>
      </c>
      <c r="Q193" s="240"/>
      <c r="R193" s="239" t="s">
        <v>40</v>
      </c>
      <c r="S193" s="240"/>
      <c r="T193" s="239" t="s">
        <v>45</v>
      </c>
      <c r="U193" s="240"/>
      <c r="V193" s="239" t="s">
        <v>46</v>
      </c>
      <c r="W193" s="240"/>
      <c r="X193" s="239" t="s">
        <v>49</v>
      </c>
      <c r="Y193" s="240"/>
      <c r="Z193" s="219" t="s">
        <v>50</v>
      </c>
      <c r="AA193" s="220"/>
      <c r="AB193" s="251"/>
      <c r="AC193" s="237"/>
      <c r="AD193" s="254"/>
      <c r="AE193" s="255"/>
      <c r="AF193" s="256"/>
      <c r="AG193" s="256"/>
      <c r="AH193" s="237"/>
      <c r="AI193" s="238"/>
    </row>
    <row r="194" spans="1:35" ht="21" customHeight="1" thickBot="1" thickTop="1">
      <c r="A194" s="2"/>
      <c r="B194" s="1"/>
      <c r="C194" s="221" t="s">
        <v>36</v>
      </c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3"/>
      <c r="AB194" s="252"/>
      <c r="AC194" s="24" t="s">
        <v>24</v>
      </c>
      <c r="AD194" s="95" t="s">
        <v>25</v>
      </c>
      <c r="AH194" s="24" t="s">
        <v>24</v>
      </c>
      <c r="AI194" s="25" t="s">
        <v>25</v>
      </c>
    </row>
    <row r="195" spans="1:35" ht="13.5" thickBot="1">
      <c r="A195" s="224"/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1"/>
      <c r="AB195" s="227" t="s">
        <v>6</v>
      </c>
      <c r="AC195" s="228"/>
      <c r="AD195" s="229"/>
      <c r="AE195" s="94" t="s">
        <v>30</v>
      </c>
      <c r="AF195" s="59" t="s">
        <v>31</v>
      </c>
      <c r="AG195" s="60" t="s">
        <v>32</v>
      </c>
      <c r="AH195" s="258"/>
      <c r="AI195" s="259"/>
    </row>
    <row r="196" spans="1:35" ht="27" customHeight="1" thickBot="1" thickTop="1">
      <c r="A196" s="212" t="s">
        <v>7</v>
      </c>
      <c r="B196" s="216" t="s">
        <v>8</v>
      </c>
      <c r="C196" s="7"/>
      <c r="D196" s="78">
        <v>551167</v>
      </c>
      <c r="E196" s="22" t="s">
        <v>25</v>
      </c>
      <c r="F196" s="78">
        <v>550095</v>
      </c>
      <c r="G196" s="22" t="s">
        <v>25</v>
      </c>
      <c r="H196" s="78">
        <v>546779</v>
      </c>
      <c r="I196" s="22" t="s">
        <v>25</v>
      </c>
      <c r="J196" s="78">
        <v>542253</v>
      </c>
      <c r="K196" s="22" t="s">
        <v>25</v>
      </c>
      <c r="L196" s="78">
        <v>537341</v>
      </c>
      <c r="M196" s="22" t="s">
        <v>25</v>
      </c>
      <c r="N196" s="78">
        <v>539512</v>
      </c>
      <c r="O196" s="22" t="s">
        <v>25</v>
      </c>
      <c r="P196" s="78">
        <v>542936</v>
      </c>
      <c r="Q196" s="22" t="s">
        <v>25</v>
      </c>
      <c r="R196" s="78">
        <v>540886</v>
      </c>
      <c r="S196" s="22" t="s">
        <v>25</v>
      </c>
      <c r="T196" s="78">
        <v>539703</v>
      </c>
      <c r="U196" s="22" t="s">
        <v>25</v>
      </c>
      <c r="V196" s="78">
        <v>536902</v>
      </c>
      <c r="W196" s="22" t="s">
        <v>25</v>
      </c>
      <c r="X196" s="78">
        <v>536659</v>
      </c>
      <c r="Y196" s="22" t="s">
        <v>25</v>
      </c>
      <c r="Z196" s="84">
        <v>537568</v>
      </c>
      <c r="AA196" s="49" t="s">
        <v>25</v>
      </c>
      <c r="AB196" s="230"/>
      <c r="AC196" s="231"/>
      <c r="AD196" s="232"/>
      <c r="AE196" s="180"/>
      <c r="AF196" s="69"/>
      <c r="AG196" s="69"/>
      <c r="AH196" s="114"/>
      <c r="AI196" s="61"/>
    </row>
    <row r="197" spans="1:34" ht="27" customHeight="1" thickBot="1" thickTop="1">
      <c r="A197" s="212"/>
      <c r="B197" s="217"/>
      <c r="C197" s="136" t="s">
        <v>20</v>
      </c>
      <c r="D197" s="89">
        <f>D196-Z169</f>
        <v>4033</v>
      </c>
      <c r="E197" s="30">
        <f>D197/Z169</f>
        <v>0.0073711376006608985</v>
      </c>
      <c r="F197" s="89">
        <f>F196-D196</f>
        <v>-1072</v>
      </c>
      <c r="G197" s="30">
        <f>F197/D196</f>
        <v>-0.0019449640490087395</v>
      </c>
      <c r="H197" s="89">
        <f>H196-F196</f>
        <v>-3316</v>
      </c>
      <c r="I197" s="30">
        <f>H197/F196</f>
        <v>-0.006028049700506276</v>
      </c>
      <c r="J197" s="89">
        <f>J196-H196</f>
        <v>-4526</v>
      </c>
      <c r="K197" s="30">
        <f>J197/H196</f>
        <v>-0.008277567353537718</v>
      </c>
      <c r="L197" s="89">
        <f>L196-J196</f>
        <v>-4912</v>
      </c>
      <c r="M197" s="30">
        <f>L197/J196</f>
        <v>-0.009058502212067061</v>
      </c>
      <c r="N197" s="79">
        <f>N196-L196</f>
        <v>2171</v>
      </c>
      <c r="O197" s="42">
        <f>N197/L196</f>
        <v>0.004040264934185182</v>
      </c>
      <c r="P197" s="79">
        <f>P196-N196</f>
        <v>3424</v>
      </c>
      <c r="Q197" s="42">
        <f>P197/N196</f>
        <v>0.0063464760746748915</v>
      </c>
      <c r="R197" s="79">
        <f>R196-P196</f>
        <v>-2050</v>
      </c>
      <c r="S197" s="42">
        <f>R197/P196</f>
        <v>-0.003775767309590817</v>
      </c>
      <c r="T197" s="79">
        <f>T196-R196</f>
        <v>-1183</v>
      </c>
      <c r="U197" s="42">
        <f>T197/R196</f>
        <v>-0.0021871521910347097</v>
      </c>
      <c r="V197" s="79">
        <f>V196-T196</f>
        <v>-2801</v>
      </c>
      <c r="W197" s="42">
        <f>V197/T196</f>
        <v>-0.005189891477349579</v>
      </c>
      <c r="X197" s="79">
        <f>X196-V196</f>
        <v>-243</v>
      </c>
      <c r="Y197" s="42">
        <f>X197/V196</f>
        <v>-0.000452596563246179</v>
      </c>
      <c r="Z197" s="85">
        <f>Z196-X196</f>
        <v>909</v>
      </c>
      <c r="AA197" s="54">
        <f>Z197/X196</f>
        <v>0.0016938130172045936</v>
      </c>
      <c r="AB197" s="175"/>
      <c r="AC197" s="71"/>
      <c r="AD197" s="96"/>
      <c r="AE197" s="69"/>
      <c r="AF197" s="69"/>
      <c r="AG197" s="69"/>
      <c r="AH197" s="165"/>
    </row>
    <row r="198" spans="1:36" ht="27" customHeight="1" thickBot="1" thickTop="1">
      <c r="A198" s="212"/>
      <c r="B198" s="218"/>
      <c r="C198" s="137" t="s">
        <v>21</v>
      </c>
      <c r="D198" s="80">
        <f>D196-D169</f>
        <v>-6147</v>
      </c>
      <c r="E198" s="31">
        <f>D198/D169</f>
        <v>-0.011029688828918707</v>
      </c>
      <c r="F198" s="80">
        <f>F196-F169</f>
        <v>-6797</v>
      </c>
      <c r="G198" s="31">
        <f>F198/F169</f>
        <v>-0.012205239076876666</v>
      </c>
      <c r="H198" s="80">
        <f>H196-H169</f>
        <v>-5673</v>
      </c>
      <c r="I198" s="31">
        <f>H198/H169</f>
        <v>-0.010268765431204883</v>
      </c>
      <c r="J198" s="80">
        <f>J196-J169</f>
        <v>-4486</v>
      </c>
      <c r="K198" s="31">
        <f>J198/J169</f>
        <v>-0.00820501189781596</v>
      </c>
      <c r="L198" s="80">
        <f>L196-L169</f>
        <v>-7253</v>
      </c>
      <c r="M198" s="31">
        <f>L198/L169</f>
        <v>-0.013318178312651259</v>
      </c>
      <c r="N198" s="80">
        <f>N196-N169</f>
        <v>-5850</v>
      </c>
      <c r="O198" s="31">
        <f>N198/N169</f>
        <v>-0.010726819983790582</v>
      </c>
      <c r="P198" s="80">
        <f>P196-P169</f>
        <v>-5676</v>
      </c>
      <c r="Q198" s="31">
        <f>P198/P169</f>
        <v>-0.010346109818961306</v>
      </c>
      <c r="R198" s="80">
        <f>R196-R169</f>
        <v>-11433</v>
      </c>
      <c r="S198" s="31">
        <f>R198/R169</f>
        <v>-0.020699994025191962</v>
      </c>
      <c r="T198" s="80">
        <f>T196-T169</f>
        <v>-8234</v>
      </c>
      <c r="U198" s="31">
        <f>T198/T169</f>
        <v>-0.015027275033443626</v>
      </c>
      <c r="V198" s="80">
        <f>V196-V169</f>
        <v>-10688</v>
      </c>
      <c r="W198" s="31">
        <f>V198/V169</f>
        <v>-0.019518252707317517</v>
      </c>
      <c r="X198" s="80">
        <f>X196-X169</f>
        <v>-10660</v>
      </c>
      <c r="Y198" s="31">
        <f>X198/X169</f>
        <v>-0.01947675852656312</v>
      </c>
      <c r="Z198" s="85">
        <f>Z196-Z169</f>
        <v>-9566</v>
      </c>
      <c r="AA198" s="54">
        <f>Z198/Z169</f>
        <v>-0.017483833941959372</v>
      </c>
      <c r="AB198" s="70"/>
      <c r="AC198" s="72"/>
      <c r="AD198" s="96"/>
      <c r="AE198" s="104" t="s">
        <v>30</v>
      </c>
      <c r="AF198" s="105" t="s">
        <v>31</v>
      </c>
      <c r="AG198" s="106" t="s">
        <v>32</v>
      </c>
      <c r="AH198" s="183"/>
      <c r="AI198" s="167"/>
      <c r="AJ198" s="167"/>
    </row>
    <row r="199" spans="1:36" ht="27" customHeight="1" thickBot="1" thickTop="1">
      <c r="A199" s="212" t="s">
        <v>9</v>
      </c>
      <c r="B199" s="213" t="s">
        <v>19</v>
      </c>
      <c r="C199" s="138"/>
      <c r="D199" s="81">
        <v>15961</v>
      </c>
      <c r="E199" s="23" t="s">
        <v>25</v>
      </c>
      <c r="F199" s="81">
        <v>12703</v>
      </c>
      <c r="G199" s="23" t="s">
        <v>25</v>
      </c>
      <c r="H199" s="81">
        <v>12032</v>
      </c>
      <c r="I199" s="23" t="s">
        <v>25</v>
      </c>
      <c r="J199" s="81">
        <v>11912</v>
      </c>
      <c r="K199" s="23" t="s">
        <v>25</v>
      </c>
      <c r="L199" s="81">
        <v>10180</v>
      </c>
      <c r="M199" s="23" t="s">
        <v>25</v>
      </c>
      <c r="N199" s="81">
        <v>16477</v>
      </c>
      <c r="O199" s="23" t="s">
        <v>25</v>
      </c>
      <c r="P199" s="81">
        <v>19000</v>
      </c>
      <c r="Q199" s="23" t="s">
        <v>25</v>
      </c>
      <c r="R199" s="81">
        <v>15253</v>
      </c>
      <c r="S199" s="23" t="s">
        <v>25</v>
      </c>
      <c r="T199" s="81">
        <v>16935</v>
      </c>
      <c r="U199" s="23" t="s">
        <v>25</v>
      </c>
      <c r="V199" s="81">
        <v>15520</v>
      </c>
      <c r="W199" s="23" t="s">
        <v>25</v>
      </c>
      <c r="X199" s="81">
        <v>14071</v>
      </c>
      <c r="Y199" s="23" t="s">
        <v>25</v>
      </c>
      <c r="Z199" s="84">
        <v>15408</v>
      </c>
      <c r="AA199" s="49" t="s">
        <v>25</v>
      </c>
      <c r="AB199" s="39">
        <f>D199+F199+H199+J199+L199+N199+P199+R199+T199+V199+X199+Z199</f>
        <v>175452</v>
      </c>
      <c r="AC199" s="77"/>
      <c r="AD199" s="97"/>
      <c r="AE199" s="169">
        <v>112793</v>
      </c>
      <c r="AF199" s="170">
        <v>59166</v>
      </c>
      <c r="AG199" s="170">
        <v>3493</v>
      </c>
      <c r="AH199" s="162" t="s">
        <v>126</v>
      </c>
      <c r="AI199" s="163">
        <v>0.0031</v>
      </c>
      <c r="AJ199" s="167"/>
    </row>
    <row r="200" spans="1:36" ht="27" customHeight="1" thickBot="1" thickTop="1">
      <c r="A200" s="212"/>
      <c r="B200" s="213"/>
      <c r="C200" s="136" t="s">
        <v>20</v>
      </c>
      <c r="D200" s="89">
        <f>D199-Z172</f>
        <v>1041</v>
      </c>
      <c r="E200" s="30">
        <f>D200/Z172</f>
        <v>0.06977211796246649</v>
      </c>
      <c r="F200" s="89">
        <f>F199-D199</f>
        <v>-3258</v>
      </c>
      <c r="G200" s="30">
        <f>F200/D199</f>
        <v>-0.2041225487124867</v>
      </c>
      <c r="H200" s="89">
        <f>H199-F199</f>
        <v>-671</v>
      </c>
      <c r="I200" s="30">
        <f>H200/F199</f>
        <v>-0.052822167991812954</v>
      </c>
      <c r="J200" s="89">
        <f>J199-H199</f>
        <v>-120</v>
      </c>
      <c r="K200" s="30">
        <f>J200/H199</f>
        <v>-0.00997340425531915</v>
      </c>
      <c r="L200" s="89">
        <f>L199-J199</f>
        <v>-1732</v>
      </c>
      <c r="M200" s="30">
        <f>L200/J199</f>
        <v>-0.14539959704499664</v>
      </c>
      <c r="N200" s="79">
        <f>N199-L199</f>
        <v>6297</v>
      </c>
      <c r="O200" s="42">
        <f>N200/L199</f>
        <v>0.618565815324165</v>
      </c>
      <c r="P200" s="79">
        <f>P199-N199</f>
        <v>2523</v>
      </c>
      <c r="Q200" s="42">
        <f>P200/N199</f>
        <v>0.15312253444194937</v>
      </c>
      <c r="R200" s="79">
        <f>R199-P199</f>
        <v>-3747</v>
      </c>
      <c r="S200" s="42">
        <f>R200/P199</f>
        <v>-0.19721052631578948</v>
      </c>
      <c r="T200" s="79">
        <f>T199-R199</f>
        <v>1682</v>
      </c>
      <c r="U200" s="42">
        <f>T200/R199</f>
        <v>0.11027338884153937</v>
      </c>
      <c r="V200" s="79">
        <f>V199-T199</f>
        <v>-1415</v>
      </c>
      <c r="W200" s="42">
        <f>V200/T199</f>
        <v>-0.08355476823147329</v>
      </c>
      <c r="X200" s="79">
        <f>X199-V199</f>
        <v>-1449</v>
      </c>
      <c r="Y200" s="42">
        <f>X200/V199</f>
        <v>-0.09336340206185567</v>
      </c>
      <c r="Z200" s="85">
        <f>Z199-X199</f>
        <v>1337</v>
      </c>
      <c r="AA200" s="54">
        <f>Z200/X199</f>
        <v>0.0950181223793618</v>
      </c>
      <c r="AB200" s="145">
        <f>D199+F199+H199+J199+L199+N199+P199+R199+T199+V199+X199</f>
        <v>160044</v>
      </c>
      <c r="AC200" s="57"/>
      <c r="AD200" s="98"/>
      <c r="AE200" s="171"/>
      <c r="AF200" s="171"/>
      <c r="AG200" s="171"/>
      <c r="AH200" s="158">
        <f>AB199-AB173</f>
        <v>542</v>
      </c>
      <c r="AI200" s="159">
        <f>AH200/AB173</f>
        <v>0.0030987364930535706</v>
      </c>
      <c r="AJ200" s="167"/>
    </row>
    <row r="201" spans="1:36" ht="27" customHeight="1" thickBot="1" thickTop="1">
      <c r="A201" s="212"/>
      <c r="B201" s="213"/>
      <c r="C201" s="137" t="s">
        <v>21</v>
      </c>
      <c r="D201" s="80">
        <f>D199-D172</f>
        <v>199</v>
      </c>
      <c r="E201" s="31">
        <f>D201/D172</f>
        <v>0.012625301357695724</v>
      </c>
      <c r="F201" s="80">
        <f>F199-F172</f>
        <v>-33</v>
      </c>
      <c r="G201" s="31">
        <f>F201/F172</f>
        <v>-0.00259108040201005</v>
      </c>
      <c r="H201" s="80">
        <f>H199-H172</f>
        <v>211</v>
      </c>
      <c r="I201" s="31">
        <f>H201/H172</f>
        <v>0.01784958971322223</v>
      </c>
      <c r="J201" s="80">
        <f>J199-J172</f>
        <v>327</v>
      </c>
      <c r="K201" s="31">
        <f>J201/J172</f>
        <v>0.028226154510142425</v>
      </c>
      <c r="L201" s="80">
        <f>L199-L172</f>
        <v>693</v>
      </c>
      <c r="M201" s="31">
        <f>L201/L172</f>
        <v>0.07304732792242015</v>
      </c>
      <c r="N201" s="80">
        <f>N199-N172</f>
        <v>1089</v>
      </c>
      <c r="O201" s="31">
        <f>N201/N172</f>
        <v>0.07076943072524045</v>
      </c>
      <c r="P201" s="80">
        <f>P199-P172</f>
        <v>66</v>
      </c>
      <c r="Q201" s="31">
        <f>P201/P172</f>
        <v>0.0034857927537762755</v>
      </c>
      <c r="R201" s="80">
        <f>R199-R172</f>
        <v>-1948</v>
      </c>
      <c r="S201" s="31">
        <f>R201/R172</f>
        <v>-0.1132492296959479</v>
      </c>
      <c r="T201" s="80">
        <f>T199-T172</f>
        <v>82</v>
      </c>
      <c r="U201" s="31">
        <f>T201/T172</f>
        <v>0.004865602563341839</v>
      </c>
      <c r="V201" s="80">
        <f>V199-V172</f>
        <v>-788</v>
      </c>
      <c r="W201" s="31">
        <f>V201/V172</f>
        <v>-0.048319843021829775</v>
      </c>
      <c r="X201" s="80">
        <f>X199-X172</f>
        <v>156</v>
      </c>
      <c r="Y201" s="31">
        <f>X201/X172</f>
        <v>0.011210923463887891</v>
      </c>
      <c r="Z201" s="85">
        <f>Z199-Z172</f>
        <v>488</v>
      </c>
      <c r="AA201" s="54">
        <f>Z201/Z172</f>
        <v>0.032707774798927614</v>
      </c>
      <c r="AB201" s="113"/>
      <c r="AC201" s="57"/>
      <c r="AD201" s="99"/>
      <c r="AE201" s="104" t="s">
        <v>30</v>
      </c>
      <c r="AF201" s="105" t="s">
        <v>31</v>
      </c>
      <c r="AG201" s="106" t="s">
        <v>32</v>
      </c>
      <c r="AH201" s="160"/>
      <c r="AI201" s="161"/>
      <c r="AJ201" s="167"/>
    </row>
    <row r="202" spans="1:36" ht="27" customHeight="1" thickBot="1" thickTop="1">
      <c r="A202" s="212" t="s">
        <v>10</v>
      </c>
      <c r="B202" s="213" t="s">
        <v>17</v>
      </c>
      <c r="C202" s="139"/>
      <c r="D202" s="82">
        <v>6330</v>
      </c>
      <c r="E202" s="23" t="s">
        <v>25</v>
      </c>
      <c r="F202" s="82">
        <v>7864</v>
      </c>
      <c r="G202" s="23" t="s">
        <v>25</v>
      </c>
      <c r="H202" s="82">
        <v>9255</v>
      </c>
      <c r="I202" s="23" t="s">
        <v>25</v>
      </c>
      <c r="J202" s="82">
        <v>10426</v>
      </c>
      <c r="K202" s="23" t="s">
        <v>25</v>
      </c>
      <c r="L202" s="82">
        <v>9363</v>
      </c>
      <c r="M202" s="23" t="s">
        <v>25</v>
      </c>
      <c r="N202" s="82">
        <v>8755</v>
      </c>
      <c r="O202" s="23" t="s">
        <v>25</v>
      </c>
      <c r="P202" s="82">
        <v>9337</v>
      </c>
      <c r="Q202" s="23" t="s">
        <v>25</v>
      </c>
      <c r="R202" s="82">
        <v>9202</v>
      </c>
      <c r="S202" s="23" t="s">
        <v>25</v>
      </c>
      <c r="T202" s="82">
        <v>13518</v>
      </c>
      <c r="U202" s="23" t="s">
        <v>25</v>
      </c>
      <c r="V202" s="82">
        <v>11401</v>
      </c>
      <c r="W202" s="23" t="s">
        <v>25</v>
      </c>
      <c r="X202" s="82">
        <v>8351</v>
      </c>
      <c r="Y202" s="23" t="s">
        <v>25</v>
      </c>
      <c r="Z202" s="84">
        <v>7594</v>
      </c>
      <c r="AA202" s="49" t="s">
        <v>25</v>
      </c>
      <c r="AB202" s="39">
        <f>D202+F202+H202+J202+L202+N202+P202+R202+T202+V202+X202+Z202</f>
        <v>111396</v>
      </c>
      <c r="AC202" s="77"/>
      <c r="AD202" s="97"/>
      <c r="AE202" s="172">
        <v>76681</v>
      </c>
      <c r="AF202" s="173">
        <v>33299</v>
      </c>
      <c r="AG202" s="174">
        <v>1416</v>
      </c>
      <c r="AH202" s="162" t="s">
        <v>127</v>
      </c>
      <c r="AI202" s="163">
        <v>0.0755</v>
      </c>
      <c r="AJ202" s="167"/>
    </row>
    <row r="203" spans="1:36" ht="27" customHeight="1" thickBot="1" thickTop="1">
      <c r="A203" s="212"/>
      <c r="B203" s="213"/>
      <c r="C203" s="140" t="s">
        <v>20</v>
      </c>
      <c r="D203" s="89">
        <f>D202-Z175</f>
        <v>-1050</v>
      </c>
      <c r="E203" s="30">
        <f>D203/Z175</f>
        <v>-0.14227642276422764</v>
      </c>
      <c r="F203" s="89">
        <f>F202-D202</f>
        <v>1534</v>
      </c>
      <c r="G203" s="30">
        <f>F203/D202</f>
        <v>0.24233807266982624</v>
      </c>
      <c r="H203" s="89">
        <f>H202-F202</f>
        <v>1391</v>
      </c>
      <c r="I203" s="30">
        <f>H203/F202</f>
        <v>0.17688199389623602</v>
      </c>
      <c r="J203" s="89">
        <f>J202-H202</f>
        <v>1171</v>
      </c>
      <c r="K203" s="30">
        <f>J203/H202</f>
        <v>0.12652620205294435</v>
      </c>
      <c r="L203" s="89">
        <f>L202-J202</f>
        <v>-1063</v>
      </c>
      <c r="M203" s="30">
        <f>L203/J202</f>
        <v>-0.10195664684442739</v>
      </c>
      <c r="N203" s="79">
        <f>N202-L202</f>
        <v>-608</v>
      </c>
      <c r="O203" s="42">
        <f>N203/L202</f>
        <v>-0.06493645199188294</v>
      </c>
      <c r="P203" s="79">
        <f>P202-N202</f>
        <v>582</v>
      </c>
      <c r="Q203" s="42">
        <f>P203/N202</f>
        <v>0.06647629925756711</v>
      </c>
      <c r="R203" s="79">
        <f>R202-P202</f>
        <v>-135</v>
      </c>
      <c r="S203" s="42">
        <f>R203/P202</f>
        <v>-0.014458605547820498</v>
      </c>
      <c r="T203" s="79">
        <f>T202-R202</f>
        <v>4316</v>
      </c>
      <c r="U203" s="42">
        <f>T203/R202</f>
        <v>0.46902847207128884</v>
      </c>
      <c r="V203" s="79">
        <f>V202-T202</f>
        <v>-2117</v>
      </c>
      <c r="W203" s="42">
        <f>V203/T202</f>
        <v>-0.1566060068057405</v>
      </c>
      <c r="X203" s="79">
        <f>X202-V202</f>
        <v>-3050</v>
      </c>
      <c r="Y203" s="42">
        <f>X203/V202</f>
        <v>-0.267520392947987</v>
      </c>
      <c r="Z203" s="85">
        <f>Z202-X202</f>
        <v>-757</v>
      </c>
      <c r="AA203" s="54">
        <f>Z203/X202</f>
        <v>-0.09064782660759191</v>
      </c>
      <c r="AB203" s="145">
        <f>D202+F202+H202+J202+L202+N202+P202+R202+T202+V202+X202</f>
        <v>103802</v>
      </c>
      <c r="AC203" s="57"/>
      <c r="AD203" s="98"/>
      <c r="AE203" s="171"/>
      <c r="AF203" s="171"/>
      <c r="AG203" s="171"/>
      <c r="AH203" s="158">
        <f>AB202-AB176</f>
        <v>7819</v>
      </c>
      <c r="AI203" s="159">
        <f>AH203/AB176</f>
        <v>0.07548973227647064</v>
      </c>
      <c r="AJ203" s="167"/>
    </row>
    <row r="204" spans="1:36" ht="27" customHeight="1" thickBot="1" thickTop="1">
      <c r="A204" s="212"/>
      <c r="B204" s="213"/>
      <c r="C204" s="137" t="s">
        <v>21</v>
      </c>
      <c r="D204" s="80">
        <f>D202-D175</f>
        <v>402</v>
      </c>
      <c r="E204" s="31">
        <f>D204/D175</f>
        <v>0.06781376518218624</v>
      </c>
      <c r="F204" s="80">
        <f>F202-F175</f>
        <v>598</v>
      </c>
      <c r="G204" s="31">
        <f>F204/F175</f>
        <v>0.0823011285439031</v>
      </c>
      <c r="H204" s="80">
        <f>H202-H175</f>
        <v>872</v>
      </c>
      <c r="I204" s="31">
        <f>H204/H175</f>
        <v>0.1040200405582727</v>
      </c>
      <c r="J204" s="80">
        <f>J202-J175</f>
        <v>423</v>
      </c>
      <c r="K204" s="31">
        <f>J204/J175</f>
        <v>0.04228731380585824</v>
      </c>
      <c r="L204" s="80">
        <f>L202-L175</f>
        <v>2719</v>
      </c>
      <c r="M204" s="31">
        <f>L204/L175</f>
        <v>0.4092414208308248</v>
      </c>
      <c r="N204" s="80">
        <f>N202-N175</f>
        <v>-464</v>
      </c>
      <c r="O204" s="31">
        <f>N204/N175</f>
        <v>-0.05033083848573598</v>
      </c>
      <c r="P204" s="80">
        <f>P202-P175</f>
        <v>-230</v>
      </c>
      <c r="Q204" s="31">
        <f>P204/P175</f>
        <v>-0.024040974182084247</v>
      </c>
      <c r="R204" s="80">
        <f>R202-R175</f>
        <v>1558</v>
      </c>
      <c r="S204" s="31">
        <f>R204/R175</f>
        <v>0.20381998953427524</v>
      </c>
      <c r="T204" s="80">
        <f>T202-T175</f>
        <v>-900</v>
      </c>
      <c r="U204" s="31">
        <f>T204/T175</f>
        <v>-0.062421972534332085</v>
      </c>
      <c r="V204" s="80">
        <f>V202-V175</f>
        <v>1978</v>
      </c>
      <c r="W204" s="31">
        <f>V204/V175</f>
        <v>0.20991191764830733</v>
      </c>
      <c r="X204" s="80">
        <f>X202-X175</f>
        <v>649</v>
      </c>
      <c r="Y204" s="31">
        <f>X204/X175</f>
        <v>0.08426382757725266</v>
      </c>
      <c r="Z204" s="85">
        <f>Z202-Z175</f>
        <v>214</v>
      </c>
      <c r="AA204" s="54">
        <f>Z204/Z175</f>
        <v>0.02899728997289973</v>
      </c>
      <c r="AB204" s="113"/>
      <c r="AC204" s="57"/>
      <c r="AD204" s="99"/>
      <c r="AE204" s="104" t="s">
        <v>30</v>
      </c>
      <c r="AF204" s="105" t="s">
        <v>31</v>
      </c>
      <c r="AG204" s="106" t="s">
        <v>32</v>
      </c>
      <c r="AH204" s="158"/>
      <c r="AI204" s="161"/>
      <c r="AJ204" s="167"/>
    </row>
    <row r="205" spans="1:36" ht="27" customHeight="1" thickBot="1" thickTop="1">
      <c r="A205" s="212" t="s">
        <v>11</v>
      </c>
      <c r="B205" s="213" t="s">
        <v>18</v>
      </c>
      <c r="C205" s="139"/>
      <c r="D205" s="82">
        <v>2149</v>
      </c>
      <c r="E205" s="23" t="s">
        <v>25</v>
      </c>
      <c r="F205" s="82">
        <v>2779</v>
      </c>
      <c r="G205" s="23" t="s">
        <v>25</v>
      </c>
      <c r="H205" s="82">
        <v>3648</v>
      </c>
      <c r="I205" s="23" t="s">
        <v>25</v>
      </c>
      <c r="J205" s="82">
        <v>4182</v>
      </c>
      <c r="K205" s="23" t="s">
        <v>25</v>
      </c>
      <c r="L205" s="82">
        <v>3557</v>
      </c>
      <c r="M205" s="23" t="s">
        <v>25</v>
      </c>
      <c r="N205" s="82">
        <v>3994</v>
      </c>
      <c r="O205" s="23" t="s">
        <v>25</v>
      </c>
      <c r="P205" s="82">
        <v>3771</v>
      </c>
      <c r="Q205" s="23" t="s">
        <v>25</v>
      </c>
      <c r="R205" s="82">
        <v>4428</v>
      </c>
      <c r="S205" s="23" t="s">
        <v>25</v>
      </c>
      <c r="T205" s="82">
        <v>4893</v>
      </c>
      <c r="U205" s="23" t="s">
        <v>25</v>
      </c>
      <c r="V205" s="82">
        <v>3727</v>
      </c>
      <c r="W205" s="23" t="s">
        <v>25</v>
      </c>
      <c r="X205" s="82">
        <v>3233</v>
      </c>
      <c r="Y205" s="23" t="s">
        <v>25</v>
      </c>
      <c r="Z205" s="84">
        <v>3118</v>
      </c>
      <c r="AA205" s="49" t="s">
        <v>25</v>
      </c>
      <c r="AB205" s="39">
        <f>D205+F205+H205+J205+L205+N205+P205+R205+T205+V205+X205+Z205</f>
        <v>43479</v>
      </c>
      <c r="AC205" s="77"/>
      <c r="AD205" s="97"/>
      <c r="AE205" s="172">
        <v>31791</v>
      </c>
      <c r="AF205" s="173">
        <v>11688</v>
      </c>
      <c r="AG205" s="174">
        <v>0</v>
      </c>
      <c r="AH205" s="162" t="s">
        <v>128</v>
      </c>
      <c r="AI205" s="163">
        <v>0.1597</v>
      </c>
      <c r="AJ205" s="167"/>
    </row>
    <row r="206" spans="1:36" ht="27" customHeight="1" thickBot="1" thickTop="1">
      <c r="A206" s="212"/>
      <c r="B206" s="213"/>
      <c r="C206" s="140" t="s">
        <v>20</v>
      </c>
      <c r="D206" s="89">
        <f>D205-Z178</f>
        <v>-412</v>
      </c>
      <c r="E206" s="30">
        <f>D206/Z178</f>
        <v>-0.16087465833658726</v>
      </c>
      <c r="F206" s="89">
        <f>F205-D205</f>
        <v>630</v>
      </c>
      <c r="G206" s="30">
        <f>F206/D205</f>
        <v>0.2931596091205212</v>
      </c>
      <c r="H206" s="89">
        <f>H205-F205</f>
        <v>869</v>
      </c>
      <c r="I206" s="30">
        <f>H206/F205</f>
        <v>0.31270241093918677</v>
      </c>
      <c r="J206" s="89">
        <f>J205-H205</f>
        <v>534</v>
      </c>
      <c r="K206" s="30">
        <f>J206/H205</f>
        <v>0.14638157894736842</v>
      </c>
      <c r="L206" s="89">
        <f>L205-J205</f>
        <v>-625</v>
      </c>
      <c r="M206" s="30">
        <f>L206/J205</f>
        <v>-0.14945002391200382</v>
      </c>
      <c r="N206" s="79">
        <f>N205-L205</f>
        <v>437</v>
      </c>
      <c r="O206" s="42">
        <f>N206/L205</f>
        <v>0.12285633961203261</v>
      </c>
      <c r="P206" s="79">
        <f>P205-N205</f>
        <v>-223</v>
      </c>
      <c r="Q206" s="42">
        <f>P206/N205</f>
        <v>-0.055833750625938906</v>
      </c>
      <c r="R206" s="79">
        <f>R205-P205</f>
        <v>657</v>
      </c>
      <c r="S206" s="42">
        <f>R206/P205</f>
        <v>0.17422434367541767</v>
      </c>
      <c r="T206" s="79">
        <f>T205-R205</f>
        <v>465</v>
      </c>
      <c r="U206" s="42">
        <f>T206/R205</f>
        <v>0.10501355013550136</v>
      </c>
      <c r="V206" s="79">
        <f>V205-T205</f>
        <v>-1166</v>
      </c>
      <c r="W206" s="42">
        <f>V206/T205</f>
        <v>-0.23829961169016964</v>
      </c>
      <c r="X206" s="79">
        <f>X205-V205</f>
        <v>-494</v>
      </c>
      <c r="Y206" s="42">
        <f>X206/V205</f>
        <v>-0.13254628387442985</v>
      </c>
      <c r="Z206" s="85">
        <f>Z205-X205</f>
        <v>-115</v>
      </c>
      <c r="AA206" s="54">
        <f>Z206/X205</f>
        <v>-0.03557067738942159</v>
      </c>
      <c r="AB206" s="145">
        <f>D205+F205+H205+J205+L205+N205+P205+R205+T205+V205+X205</f>
        <v>40361</v>
      </c>
      <c r="AC206" s="57"/>
      <c r="AD206" s="98"/>
      <c r="AE206" s="171"/>
      <c r="AF206" s="171"/>
      <c r="AG206" s="171"/>
      <c r="AH206" s="158">
        <f>AB205-AB179</f>
        <v>5986</v>
      </c>
      <c r="AI206" s="159">
        <f>AH206/AB179</f>
        <v>0.15965646920758542</v>
      </c>
      <c r="AJ206" s="167"/>
    </row>
    <row r="207" spans="1:36" ht="27" customHeight="1" thickBot="1" thickTop="1">
      <c r="A207" s="212"/>
      <c r="B207" s="213"/>
      <c r="C207" s="137" t="s">
        <v>21</v>
      </c>
      <c r="D207" s="80">
        <f>D205-D178</f>
        <v>-961</v>
      </c>
      <c r="E207" s="31">
        <f>D207/D178</f>
        <v>-0.3090032154340836</v>
      </c>
      <c r="F207" s="80">
        <f>F205-F178</f>
        <v>195</v>
      </c>
      <c r="G207" s="31">
        <f>F207/F178</f>
        <v>0.07546439628482972</v>
      </c>
      <c r="H207" s="80">
        <f>H205-H178</f>
        <v>649</v>
      </c>
      <c r="I207" s="31">
        <f>H207/H178</f>
        <v>0.2164054684894965</v>
      </c>
      <c r="J207" s="80">
        <f>J205-J178</f>
        <v>812</v>
      </c>
      <c r="K207" s="31">
        <f>J207/J178</f>
        <v>0.24094955489614242</v>
      </c>
      <c r="L207" s="80">
        <f>L205-L178</f>
        <v>1140</v>
      </c>
      <c r="M207" s="31">
        <f>L207/L178</f>
        <v>0.47165908150599917</v>
      </c>
      <c r="N207" s="80">
        <f>N205-N178</f>
        <v>1441</v>
      </c>
      <c r="O207" s="31">
        <f>N207/N178</f>
        <v>0.5644339992166079</v>
      </c>
      <c r="P207" s="80">
        <f>P205-P178</f>
        <v>486</v>
      </c>
      <c r="Q207" s="31">
        <f>P207/P178</f>
        <v>0.14794520547945206</v>
      </c>
      <c r="R207" s="80">
        <f>R205-R178</f>
        <v>785</v>
      </c>
      <c r="S207" s="31">
        <f>R207/R178</f>
        <v>0.21548174581388965</v>
      </c>
      <c r="T207" s="80">
        <f>T205-T178</f>
        <v>400</v>
      </c>
      <c r="U207" s="31">
        <f>T207/T178</f>
        <v>0.08902737591809481</v>
      </c>
      <c r="V207" s="80">
        <f>V205-V178</f>
        <v>-114</v>
      </c>
      <c r="W207" s="31">
        <f>V207/V178</f>
        <v>-0.029679770892996615</v>
      </c>
      <c r="X207" s="80">
        <f>X205-X178</f>
        <v>596</v>
      </c>
      <c r="Y207" s="31">
        <f>X207/X178</f>
        <v>0.2260144103147516</v>
      </c>
      <c r="Z207" s="85">
        <f>Z205-Z178</f>
        <v>557</v>
      </c>
      <c r="AA207" s="54">
        <f>Z207/Z178</f>
        <v>0.2174931667317454</v>
      </c>
      <c r="AB207" s="113"/>
      <c r="AC207" s="57"/>
      <c r="AD207" s="99"/>
      <c r="AE207" s="104" t="s">
        <v>30</v>
      </c>
      <c r="AF207" s="105" t="s">
        <v>31</v>
      </c>
      <c r="AG207" s="106" t="s">
        <v>32</v>
      </c>
      <c r="AH207" s="160"/>
      <c r="AI207" s="161"/>
      <c r="AJ207" s="167"/>
    </row>
    <row r="208" spans="1:36" ht="27" customHeight="1" thickBot="1" thickTop="1">
      <c r="A208" s="212" t="s">
        <v>12</v>
      </c>
      <c r="B208" s="213" t="s">
        <v>16</v>
      </c>
      <c r="C208" s="139"/>
      <c r="D208" s="82">
        <v>11518</v>
      </c>
      <c r="E208" s="23" t="s">
        <v>25</v>
      </c>
      <c r="F208" s="82">
        <v>7965</v>
      </c>
      <c r="G208" s="23" t="s">
        <v>25</v>
      </c>
      <c r="H208" s="82">
        <v>7623</v>
      </c>
      <c r="I208" s="23" t="s">
        <v>25</v>
      </c>
      <c r="J208" s="82">
        <v>7609</v>
      </c>
      <c r="K208" s="23" t="s">
        <v>25</v>
      </c>
      <c r="L208" s="82">
        <v>6987</v>
      </c>
      <c r="M208" s="23" t="s">
        <v>25</v>
      </c>
      <c r="N208" s="82">
        <v>7510</v>
      </c>
      <c r="O208" s="23" t="s">
        <v>25</v>
      </c>
      <c r="P208" s="82">
        <v>9453</v>
      </c>
      <c r="Q208" s="23" t="s">
        <v>25</v>
      </c>
      <c r="R208" s="82">
        <v>9828</v>
      </c>
      <c r="S208" s="23" t="s">
        <v>25</v>
      </c>
      <c r="T208" s="82">
        <v>7931</v>
      </c>
      <c r="U208" s="23" t="s">
        <v>25</v>
      </c>
      <c r="V208" s="82">
        <v>8553</v>
      </c>
      <c r="W208" s="23" t="s">
        <v>25</v>
      </c>
      <c r="X208" s="82">
        <v>8417</v>
      </c>
      <c r="Y208" s="23" t="s">
        <v>25</v>
      </c>
      <c r="Z208" s="84">
        <v>9599</v>
      </c>
      <c r="AA208" s="49" t="s">
        <v>25</v>
      </c>
      <c r="AB208" s="39">
        <f>D208+F208+H208+J208+L208+N208+P208+R208+T208+V208+X208+Z208</f>
        <v>102993</v>
      </c>
      <c r="AC208" s="77"/>
      <c r="AD208" s="97"/>
      <c r="AE208" s="172">
        <v>65149</v>
      </c>
      <c r="AF208" s="173">
        <v>36827</v>
      </c>
      <c r="AG208" s="174">
        <v>1017</v>
      </c>
      <c r="AH208" s="162" t="s">
        <v>129</v>
      </c>
      <c r="AI208" s="163">
        <v>0.022</v>
      </c>
      <c r="AJ208" s="167"/>
    </row>
    <row r="209" spans="1:35" ht="27" customHeight="1" thickBot="1" thickTop="1">
      <c r="A209" s="212"/>
      <c r="B209" s="213"/>
      <c r="C209" s="140" t="s">
        <v>20</v>
      </c>
      <c r="D209" s="89">
        <f>D208-Z181</f>
        <v>1509</v>
      </c>
      <c r="E209" s="30">
        <f>D209/Z181</f>
        <v>0.1507643121190928</v>
      </c>
      <c r="F209" s="89">
        <f>F208-D208</f>
        <v>-3553</v>
      </c>
      <c r="G209" s="30">
        <f>F209/D208</f>
        <v>-0.30847369334953983</v>
      </c>
      <c r="H209" s="89">
        <f>H208-F208</f>
        <v>-342</v>
      </c>
      <c r="I209" s="30">
        <f>H209/F208</f>
        <v>-0.04293785310734463</v>
      </c>
      <c r="J209" s="89">
        <f>J208-H208</f>
        <v>-14</v>
      </c>
      <c r="K209" s="30">
        <f>J209/H208</f>
        <v>-0.0018365472910927456</v>
      </c>
      <c r="L209" s="89">
        <f>L208-J208</f>
        <v>-622</v>
      </c>
      <c r="M209" s="30">
        <f>L209/J208</f>
        <v>-0.08174530161650677</v>
      </c>
      <c r="N209" s="79">
        <f>N208-L208</f>
        <v>523</v>
      </c>
      <c r="O209" s="42">
        <f>N209/L208</f>
        <v>0.0748532989838271</v>
      </c>
      <c r="P209" s="79">
        <f>P208-N208</f>
        <v>1943</v>
      </c>
      <c r="Q209" s="42">
        <f>P209/N208</f>
        <v>0.25872170439414116</v>
      </c>
      <c r="R209" s="79">
        <f>R208-P208</f>
        <v>375</v>
      </c>
      <c r="S209" s="42">
        <f>R209/P208</f>
        <v>0.039669946048873375</v>
      </c>
      <c r="T209" s="79">
        <f>T208-R208</f>
        <v>-1897</v>
      </c>
      <c r="U209" s="42">
        <f>T209/R208</f>
        <v>-0.19301994301994302</v>
      </c>
      <c r="V209" s="79">
        <f>V208-T208</f>
        <v>622</v>
      </c>
      <c r="W209" s="42">
        <f>V209/T208</f>
        <v>0.07842642794099104</v>
      </c>
      <c r="X209" s="79">
        <f>X208-V208</f>
        <v>-136</v>
      </c>
      <c r="Y209" s="42">
        <f>X209/V208</f>
        <v>-0.015900853501695313</v>
      </c>
      <c r="Z209" s="85">
        <f>Z208-X208</f>
        <v>1182</v>
      </c>
      <c r="AA209" s="54">
        <f>Z209/X208</f>
        <v>0.14043008197695142</v>
      </c>
      <c r="AB209" s="145">
        <f>D208+F208+H208+J208+L208+N208+P208+R208+T208+V208+X208</f>
        <v>93394</v>
      </c>
      <c r="AC209" s="12"/>
      <c r="AD209" s="100"/>
      <c r="AE209" s="150"/>
      <c r="AF209" s="157"/>
      <c r="AG209" s="157"/>
      <c r="AH209" s="182">
        <f>AB208-AB182</f>
        <v>2221</v>
      </c>
      <c r="AI209" s="159">
        <f>AH209/AB182</f>
        <v>0.022039852339935696</v>
      </c>
    </row>
    <row r="210" spans="1:34" ht="27" customHeight="1" thickBot="1" thickTop="1">
      <c r="A210" s="212"/>
      <c r="B210" s="213"/>
      <c r="C210" s="137" t="s">
        <v>21</v>
      </c>
      <c r="D210" s="80">
        <f>D208-D181</f>
        <v>701</v>
      </c>
      <c r="E210" s="31">
        <f>D210/D181</f>
        <v>0.06480539890912453</v>
      </c>
      <c r="F210" s="80">
        <f>F208-F181</f>
        <v>246</v>
      </c>
      <c r="G210" s="31">
        <f>F210/F181</f>
        <v>0.031869413136416634</v>
      </c>
      <c r="H210" s="80">
        <f>H208-H181</f>
        <v>438</v>
      </c>
      <c r="I210" s="31">
        <f>H210/H181</f>
        <v>0.060960334029227556</v>
      </c>
      <c r="J210" s="80">
        <f>J208-J181</f>
        <v>442</v>
      </c>
      <c r="K210" s="31">
        <f>J210/J181</f>
        <v>0.06167155016045765</v>
      </c>
      <c r="L210" s="80">
        <f>L208-L181</f>
        <v>712</v>
      </c>
      <c r="M210" s="31">
        <f>L210/L181</f>
        <v>0.11346613545816733</v>
      </c>
      <c r="N210" s="80">
        <f>N208-N181</f>
        <v>-35</v>
      </c>
      <c r="O210" s="31">
        <f>N210/N181</f>
        <v>-0.004638833664678595</v>
      </c>
      <c r="P210" s="80">
        <f>P208-P181</f>
        <v>-81</v>
      </c>
      <c r="Q210" s="31">
        <f>P210/P181</f>
        <v>-0.008495909376966647</v>
      </c>
      <c r="R210" s="80">
        <f>R208-R181</f>
        <v>709</v>
      </c>
      <c r="S210" s="31">
        <f>R210/R181</f>
        <v>0.07774975326241912</v>
      </c>
      <c r="T210" s="80">
        <f>T208-T181</f>
        <v>-359</v>
      </c>
      <c r="U210" s="31">
        <f>T210/T181</f>
        <v>-0.04330518697225573</v>
      </c>
      <c r="V210" s="80">
        <f>V208-V181</f>
        <v>-73</v>
      </c>
      <c r="W210" s="31">
        <f>V210/V181</f>
        <v>-0.008462786923255274</v>
      </c>
      <c r="X210" s="80">
        <f>X208-X181</f>
        <v>-69</v>
      </c>
      <c r="Y210" s="31">
        <f>X210/X181</f>
        <v>-0.008131039358944143</v>
      </c>
      <c r="Z210" s="85">
        <f>Z208-Z181</f>
        <v>-410</v>
      </c>
      <c r="AA210" s="54">
        <f>Z210/Z181</f>
        <v>-0.040963133180137876</v>
      </c>
      <c r="AB210" s="10"/>
      <c r="AC210" s="9"/>
      <c r="AD210" s="101"/>
      <c r="AE210" s="157"/>
      <c r="AF210" s="157"/>
      <c r="AG210" s="157"/>
      <c r="AH210" s="9"/>
    </row>
    <row r="211" spans="1:34" ht="27" customHeight="1" thickBot="1">
      <c r="A211" s="214" t="s">
        <v>13</v>
      </c>
      <c r="B211" s="257"/>
      <c r="C211" s="257"/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7"/>
      <c r="T211" s="257"/>
      <c r="U211" s="257"/>
      <c r="V211" s="257"/>
      <c r="W211" s="257"/>
      <c r="X211" s="257"/>
      <c r="Y211" s="257"/>
      <c r="Z211" s="257"/>
      <c r="AA211" s="257"/>
      <c r="AB211" s="10"/>
      <c r="AC211" s="9"/>
      <c r="AD211" s="101"/>
      <c r="AH211" s="9"/>
    </row>
    <row r="212" spans="1:34" ht="27" customHeight="1" thickBot="1">
      <c r="A212" s="212" t="s">
        <v>14</v>
      </c>
      <c r="B212" s="216" t="s">
        <v>15</v>
      </c>
      <c r="C212" s="5"/>
      <c r="D212" s="82">
        <v>13152</v>
      </c>
      <c r="E212" s="23" t="s">
        <v>25</v>
      </c>
      <c r="F212" s="82">
        <v>13463</v>
      </c>
      <c r="G212" s="23" t="s">
        <v>25</v>
      </c>
      <c r="H212" s="82">
        <v>14003</v>
      </c>
      <c r="I212" s="23" t="s">
        <v>25</v>
      </c>
      <c r="J212" s="82">
        <v>12788</v>
      </c>
      <c r="K212" s="23" t="s">
        <v>25</v>
      </c>
      <c r="L212" s="82">
        <v>12819</v>
      </c>
      <c r="M212" s="23" t="s">
        <v>25</v>
      </c>
      <c r="N212" s="82">
        <v>12186</v>
      </c>
      <c r="O212" s="23" t="s">
        <v>25</v>
      </c>
      <c r="P212" s="82">
        <v>11962</v>
      </c>
      <c r="Q212" s="23" t="s">
        <v>25</v>
      </c>
      <c r="R212" s="82">
        <v>11259</v>
      </c>
      <c r="S212" s="23" t="s">
        <v>25</v>
      </c>
      <c r="T212" s="82">
        <v>10628</v>
      </c>
      <c r="U212" s="23" t="s">
        <v>25</v>
      </c>
      <c r="V212" s="82">
        <v>12814</v>
      </c>
      <c r="W212" s="23" t="s">
        <v>25</v>
      </c>
      <c r="X212" s="82">
        <v>12754</v>
      </c>
      <c r="Y212" s="23" t="s">
        <v>25</v>
      </c>
      <c r="Z212" s="84">
        <v>12716</v>
      </c>
      <c r="AA212" s="49" t="s">
        <v>25</v>
      </c>
      <c r="AB212" s="151">
        <f>(Z212+X212+V212+T212+R212+P212+N212+L212+J212+H212+F212+D212)/12</f>
        <v>12545.333333333334</v>
      </c>
      <c r="AC212" s="9"/>
      <c r="AD212" s="101"/>
      <c r="AE212" s="157" t="s">
        <v>150</v>
      </c>
      <c r="AF212" s="150">
        <f>AB212-AB185</f>
        <v>-820.25</v>
      </c>
      <c r="AH212" s="91"/>
    </row>
    <row r="213" spans="1:34" ht="27" customHeight="1" thickBot="1" thickTop="1">
      <c r="A213" s="212"/>
      <c r="B213" s="217"/>
      <c r="C213" s="140" t="s">
        <v>20</v>
      </c>
      <c r="D213" s="89">
        <f>D212-Z185</f>
        <v>981</v>
      </c>
      <c r="E213" s="30">
        <f>D213/Z185</f>
        <v>0.0806014296278038</v>
      </c>
      <c r="F213" s="89">
        <f>F212-D212</f>
        <v>311</v>
      </c>
      <c r="G213" s="30">
        <f>F213/D212</f>
        <v>0.023646593673965936</v>
      </c>
      <c r="H213" s="89">
        <f>H212-F212</f>
        <v>540</v>
      </c>
      <c r="I213" s="30">
        <f>H213/F212</f>
        <v>0.040109930921785636</v>
      </c>
      <c r="J213" s="89">
        <f>J212-H212</f>
        <v>-1215</v>
      </c>
      <c r="K213" s="30">
        <f>J213/H212</f>
        <v>-0.08676712133114332</v>
      </c>
      <c r="L213" s="89">
        <f>L212-J212</f>
        <v>31</v>
      </c>
      <c r="M213" s="30">
        <f>L213/J212</f>
        <v>0.0024241476384110104</v>
      </c>
      <c r="N213" s="79">
        <f>N212-L212</f>
        <v>-633</v>
      </c>
      <c r="O213" s="42">
        <f>N213/L212</f>
        <v>-0.04937982681956471</v>
      </c>
      <c r="P213" s="79">
        <f>P212-N212</f>
        <v>-224</v>
      </c>
      <c r="Q213" s="42">
        <f>P213/N212</f>
        <v>-0.0183817495486624</v>
      </c>
      <c r="R213" s="79">
        <f>R212-P212</f>
        <v>-703</v>
      </c>
      <c r="S213" s="42">
        <f>R213/P212</f>
        <v>-0.05876943654907206</v>
      </c>
      <c r="T213" s="79">
        <f>T212-R212</f>
        <v>-631</v>
      </c>
      <c r="U213" s="42">
        <f>T213/R212</f>
        <v>-0.05604405364597211</v>
      </c>
      <c r="V213" s="79">
        <f>V212-T212</f>
        <v>2186</v>
      </c>
      <c r="W213" s="42">
        <f>V213/T212</f>
        <v>0.20568310124200226</v>
      </c>
      <c r="X213" s="79">
        <f>X212-V212</f>
        <v>-60</v>
      </c>
      <c r="Y213" s="42">
        <f>X213/V212</f>
        <v>-0.004682378648353363</v>
      </c>
      <c r="Z213" s="85">
        <f>Z212-X212</f>
        <v>-38</v>
      </c>
      <c r="AA213" s="54">
        <f>Z213/X212</f>
        <v>-0.0029794574251215305</v>
      </c>
      <c r="AB213" s="10"/>
      <c r="AC213" s="9"/>
      <c r="AD213" s="101"/>
      <c r="AF213" s="179">
        <f>AF212/AB185</f>
        <v>-0.06137031056132978</v>
      </c>
      <c r="AH213" s="9"/>
    </row>
    <row r="214" spans="1:34" ht="27" customHeight="1" thickBot="1" thickTop="1">
      <c r="A214" s="212"/>
      <c r="B214" s="218"/>
      <c r="C214" s="137" t="s">
        <v>21</v>
      </c>
      <c r="D214" s="80">
        <f>D212-D185</f>
        <v>-1008</v>
      </c>
      <c r="E214" s="31">
        <f>D214/D185</f>
        <v>-0.0711864406779661</v>
      </c>
      <c r="F214" s="80">
        <f>F212-F185</f>
        <v>-1501</v>
      </c>
      <c r="G214" s="31">
        <f>F214/F185</f>
        <v>-0.10030740443731623</v>
      </c>
      <c r="H214" s="80">
        <f>H212-H185</f>
        <v>-870</v>
      </c>
      <c r="I214" s="31">
        <f>H214/H185</f>
        <v>-0.05849525986687286</v>
      </c>
      <c r="J214" s="80">
        <f>J212-J185</f>
        <v>-816</v>
      </c>
      <c r="K214" s="31">
        <f>J214/J185</f>
        <v>-0.05998235812996178</v>
      </c>
      <c r="L214" s="80">
        <f>L212-L185</f>
        <v>52</v>
      </c>
      <c r="M214" s="31">
        <f>L214/L185</f>
        <v>0.004073000704942429</v>
      </c>
      <c r="N214" s="80">
        <f>N212-N185</f>
        <v>-329</v>
      </c>
      <c r="O214" s="31">
        <f>N214/N185</f>
        <v>-0.026288453855373553</v>
      </c>
      <c r="P214" s="80">
        <f>P212-P185</f>
        <v>-466</v>
      </c>
      <c r="Q214" s="31">
        <f>P214/P185</f>
        <v>-0.03749597682652076</v>
      </c>
      <c r="R214" s="80">
        <f>R212-R185</f>
        <v>-2403</v>
      </c>
      <c r="S214" s="31">
        <f>R214/R185</f>
        <v>-0.17588932806324112</v>
      </c>
      <c r="T214" s="80">
        <f>T212-T185</f>
        <v>-2925</v>
      </c>
      <c r="U214" s="31">
        <f>T214/T185</f>
        <v>-0.21581937578395927</v>
      </c>
      <c r="V214" s="80">
        <f>V212-V185</f>
        <v>-193</v>
      </c>
      <c r="W214" s="31">
        <f>V214/V185</f>
        <v>-0.01483816406550319</v>
      </c>
      <c r="X214" s="80">
        <f>X212-X185</f>
        <v>71</v>
      </c>
      <c r="Y214" s="31">
        <f>X214/X185</f>
        <v>0.005598044626665615</v>
      </c>
      <c r="Z214" s="85">
        <f>Z212-Z185</f>
        <v>545</v>
      </c>
      <c r="AA214" s="54">
        <f>Z214/Z185</f>
        <v>0.044778572015446556</v>
      </c>
      <c r="AB214" s="10"/>
      <c r="AC214" s="9"/>
      <c r="AD214" s="101"/>
      <c r="AH214" s="9"/>
    </row>
    <row r="217" spans="1:33" ht="27" customHeight="1">
      <c r="A217" s="241" t="s">
        <v>131</v>
      </c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3"/>
      <c r="AF217" s="243"/>
      <c r="AG217" s="243"/>
    </row>
    <row r="218" ht="13.5" thickBot="1"/>
    <row r="219" spans="1:35" ht="24" customHeight="1" thickBot="1">
      <c r="A219" s="244" t="s">
        <v>47</v>
      </c>
      <c r="B219" s="245" t="s">
        <v>82</v>
      </c>
      <c r="C219" s="247"/>
      <c r="D219" s="214" t="s">
        <v>130</v>
      </c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48"/>
      <c r="V219" s="248"/>
      <c r="W219" s="248"/>
      <c r="X219" s="248"/>
      <c r="Y219" s="248"/>
      <c r="Z219" s="248"/>
      <c r="AA219" s="249"/>
      <c r="AB219" s="250" t="s">
        <v>22</v>
      </c>
      <c r="AC219" s="235" t="s">
        <v>23</v>
      </c>
      <c r="AD219" s="253"/>
      <c r="AE219" s="255" t="s">
        <v>22</v>
      </c>
      <c r="AF219" s="256"/>
      <c r="AG219" s="256"/>
      <c r="AH219" s="235" t="s">
        <v>23</v>
      </c>
      <c r="AI219" s="236"/>
    </row>
    <row r="220" spans="1:35" ht="24" customHeight="1" thickBot="1" thickTop="1">
      <c r="A220" s="244"/>
      <c r="B220" s="246"/>
      <c r="C220" s="212"/>
      <c r="D220" s="239" t="s">
        <v>4</v>
      </c>
      <c r="E220" s="240"/>
      <c r="F220" s="239" t="s">
        <v>5</v>
      </c>
      <c r="G220" s="240"/>
      <c r="H220" s="239" t="s">
        <v>26</v>
      </c>
      <c r="I220" s="240"/>
      <c r="J220" s="239" t="s">
        <v>27</v>
      </c>
      <c r="K220" s="240"/>
      <c r="L220" s="239" t="s">
        <v>28</v>
      </c>
      <c r="M220" s="240"/>
      <c r="N220" s="239" t="s">
        <v>29</v>
      </c>
      <c r="O220" s="240"/>
      <c r="P220" s="239" t="s">
        <v>33</v>
      </c>
      <c r="Q220" s="240"/>
      <c r="R220" s="239" t="s">
        <v>40</v>
      </c>
      <c r="S220" s="240"/>
      <c r="T220" s="239" t="s">
        <v>45</v>
      </c>
      <c r="U220" s="240"/>
      <c r="V220" s="239" t="s">
        <v>46</v>
      </c>
      <c r="W220" s="240"/>
      <c r="X220" s="239" t="s">
        <v>49</v>
      </c>
      <c r="Y220" s="240"/>
      <c r="Z220" s="219" t="s">
        <v>50</v>
      </c>
      <c r="AA220" s="220"/>
      <c r="AB220" s="251"/>
      <c r="AC220" s="237"/>
      <c r="AD220" s="254"/>
      <c r="AE220" s="255"/>
      <c r="AF220" s="256"/>
      <c r="AG220" s="256"/>
      <c r="AH220" s="237"/>
      <c r="AI220" s="238"/>
    </row>
    <row r="221" spans="1:35" ht="24.75" customHeight="1" thickBot="1" thickTop="1">
      <c r="A221" s="2"/>
      <c r="B221" s="1"/>
      <c r="C221" s="221" t="s">
        <v>36</v>
      </c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3"/>
      <c r="AB221" s="252"/>
      <c r="AC221" s="24" t="s">
        <v>24</v>
      </c>
      <c r="AD221" s="95" t="s">
        <v>25</v>
      </c>
      <c r="AH221" s="24" t="s">
        <v>24</v>
      </c>
      <c r="AI221" s="25" t="s">
        <v>25</v>
      </c>
    </row>
    <row r="222" spans="1:35" ht="22.5" customHeight="1" thickBot="1">
      <c r="A222" s="224"/>
      <c r="B222" s="260"/>
      <c r="C222" s="260"/>
      <c r="D222" s="260"/>
      <c r="E222" s="260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1"/>
      <c r="AB222" s="227" t="s">
        <v>6</v>
      </c>
      <c r="AC222" s="228"/>
      <c r="AD222" s="229"/>
      <c r="AE222" s="94" t="s">
        <v>30</v>
      </c>
      <c r="AF222" s="59" t="s">
        <v>31</v>
      </c>
      <c r="AG222" s="60" t="s">
        <v>32</v>
      </c>
      <c r="AH222" s="258"/>
      <c r="AI222" s="259"/>
    </row>
    <row r="223" spans="1:35" ht="25.5" customHeight="1" thickBot="1" thickTop="1">
      <c r="A223" s="212" t="s">
        <v>7</v>
      </c>
      <c r="B223" s="216" t="s">
        <v>8</v>
      </c>
      <c r="C223" s="7"/>
      <c r="D223" s="78">
        <v>539098</v>
      </c>
      <c r="E223" s="22" t="s">
        <v>25</v>
      </c>
      <c r="F223" s="78">
        <v>536684</v>
      </c>
      <c r="G223" s="22" t="s">
        <v>25</v>
      </c>
      <c r="H223" s="78">
        <v>530370</v>
      </c>
      <c r="I223" s="22" t="s">
        <v>25</v>
      </c>
      <c r="J223" s="78">
        <v>524061</v>
      </c>
      <c r="K223" s="22" t="s">
        <v>25</v>
      </c>
      <c r="L223" s="78">
        <v>518857</v>
      </c>
      <c r="M223" s="22" t="s">
        <v>25</v>
      </c>
      <c r="N223" s="78">
        <v>518034</v>
      </c>
      <c r="O223" s="22" t="s">
        <v>25</v>
      </c>
      <c r="P223" s="78">
        <v>520065</v>
      </c>
      <c r="Q223" s="22" t="s">
        <v>25</v>
      </c>
      <c r="R223" s="78">
        <v>520565</v>
      </c>
      <c r="S223" s="22" t="s">
        <v>25</v>
      </c>
      <c r="T223" s="78">
        <v>514935</v>
      </c>
      <c r="U223" s="22" t="s">
        <v>25</v>
      </c>
      <c r="V223" s="78">
        <v>512496</v>
      </c>
      <c r="W223" s="22" t="s">
        <v>25</v>
      </c>
      <c r="X223" s="78">
        <v>511009</v>
      </c>
      <c r="Y223" s="22" t="s">
        <v>25</v>
      </c>
      <c r="Z223" s="84">
        <v>510022</v>
      </c>
      <c r="AA223" s="49" t="s">
        <v>25</v>
      </c>
      <c r="AB223" s="230"/>
      <c r="AC223" s="231"/>
      <c r="AD223" s="232"/>
      <c r="AE223" s="187"/>
      <c r="AF223" s="69"/>
      <c r="AG223" s="69"/>
      <c r="AH223" s="114"/>
      <c r="AI223" s="61"/>
    </row>
    <row r="224" spans="1:35" ht="25.5" customHeight="1" thickBot="1" thickTop="1">
      <c r="A224" s="212"/>
      <c r="B224" s="217"/>
      <c r="C224" s="136" t="s">
        <v>20</v>
      </c>
      <c r="D224" s="89">
        <f>D223-Z196</f>
        <v>1530</v>
      </c>
      <c r="E224" s="30">
        <f>D224/Z196</f>
        <v>0.0028461515566402763</v>
      </c>
      <c r="F224" s="89">
        <f>F223-D223</f>
        <v>-2414</v>
      </c>
      <c r="G224" s="30">
        <f>F224/D223</f>
        <v>-0.004477850038397471</v>
      </c>
      <c r="H224" s="89">
        <f>H223-F223</f>
        <v>-6314</v>
      </c>
      <c r="I224" s="30">
        <f>H224/F223</f>
        <v>-0.011764837408978095</v>
      </c>
      <c r="J224" s="89">
        <f>J223-H223</f>
        <v>-6309</v>
      </c>
      <c r="K224" s="30">
        <f>J224/H223</f>
        <v>-0.011895469200746649</v>
      </c>
      <c r="L224" s="89">
        <f>L223-J223</f>
        <v>-5204</v>
      </c>
      <c r="M224" s="30">
        <f>L224/J223</f>
        <v>-0.009930141720143266</v>
      </c>
      <c r="N224" s="79">
        <f>N223-L223</f>
        <v>-823</v>
      </c>
      <c r="O224" s="42">
        <f>N224/L223</f>
        <v>-0.0015861788508201682</v>
      </c>
      <c r="P224" s="79">
        <f>P223-N223</f>
        <v>2031</v>
      </c>
      <c r="Q224" s="42">
        <f>P224/N223</f>
        <v>0.003920592084689422</v>
      </c>
      <c r="R224" s="79">
        <f>R223-P223</f>
        <v>500</v>
      </c>
      <c r="S224" s="42">
        <f>R224/P223</f>
        <v>0.0009614182842529299</v>
      </c>
      <c r="T224" s="79">
        <f>T223-R223</f>
        <v>-5630</v>
      </c>
      <c r="U224" s="42">
        <f>T224/R223</f>
        <v>-0.010815171976602346</v>
      </c>
      <c r="V224" s="79">
        <f>V223-T223</f>
        <v>-2439</v>
      </c>
      <c r="W224" s="42">
        <f>V224/T223</f>
        <v>-0.00473652014331906</v>
      </c>
      <c r="X224" s="79">
        <f>X223-V223</f>
        <v>-1487</v>
      </c>
      <c r="Y224" s="42">
        <f>X224/V223</f>
        <v>-0.0029014860603790078</v>
      </c>
      <c r="Z224" s="85">
        <f>Z223-X223</f>
        <v>-987</v>
      </c>
      <c r="AA224" s="54">
        <f>Z224/X223</f>
        <v>-0.0019314728312025816</v>
      </c>
      <c r="AB224" s="175"/>
      <c r="AC224" s="71"/>
      <c r="AD224" s="96"/>
      <c r="AE224" s="69"/>
      <c r="AF224" s="69"/>
      <c r="AG224" s="69"/>
      <c r="AH224" s="165"/>
      <c r="AI224" s="157"/>
    </row>
    <row r="225" spans="1:35" ht="25.5" customHeight="1" thickBot="1" thickTop="1">
      <c r="A225" s="212"/>
      <c r="B225" s="218"/>
      <c r="C225" s="137" t="s">
        <v>21</v>
      </c>
      <c r="D225" s="80">
        <f>D223-D196</f>
        <v>-12069</v>
      </c>
      <c r="E225" s="31">
        <f>D225/D196</f>
        <v>-0.021897174540565743</v>
      </c>
      <c r="F225" s="80">
        <f>F223-F196</f>
        <v>-13411</v>
      </c>
      <c r="G225" s="31">
        <f>F225/F196</f>
        <v>-0.024379425371981202</v>
      </c>
      <c r="H225" s="80">
        <f>H223-H196</f>
        <v>-16409</v>
      </c>
      <c r="I225" s="31">
        <f>H225/H196</f>
        <v>-0.03001029666464879</v>
      </c>
      <c r="J225" s="80">
        <f>J223-J196</f>
        <v>-18192</v>
      </c>
      <c r="K225" s="31">
        <f>J225/J196</f>
        <v>-0.033548915358697876</v>
      </c>
      <c r="L225" s="80">
        <f>L223-L196</f>
        <v>-18484</v>
      </c>
      <c r="M225" s="31">
        <f>L225/L196</f>
        <v>-0.03439901291730949</v>
      </c>
      <c r="N225" s="80">
        <f>N223-N196</f>
        <v>-21478</v>
      </c>
      <c r="O225" s="31">
        <f>N225/N196</f>
        <v>-0.039810050564213585</v>
      </c>
      <c r="P225" s="80">
        <f>P223-P196</f>
        <v>-22871</v>
      </c>
      <c r="Q225" s="31">
        <f>P225/P196</f>
        <v>-0.04212467031104955</v>
      </c>
      <c r="R225" s="80">
        <f>R223-R196</f>
        <v>-20321</v>
      </c>
      <c r="S225" s="31">
        <f>R225/R196</f>
        <v>-0.037569839115821076</v>
      </c>
      <c r="T225" s="80">
        <f>T223-T196</f>
        <v>-24768</v>
      </c>
      <c r="U225" s="31">
        <f>T225/T196</f>
        <v>-0.04589190721563527</v>
      </c>
      <c r="V225" s="80">
        <f>V223-V196</f>
        <v>-24406</v>
      </c>
      <c r="W225" s="31">
        <f>V225/V196</f>
        <v>-0.04545708527813269</v>
      </c>
      <c r="X225" s="80">
        <f>X223-X196</f>
        <v>-25650</v>
      </c>
      <c r="Y225" s="31">
        <f>X225/X196</f>
        <v>-0.04779571385181279</v>
      </c>
      <c r="Z225" s="85">
        <f>Z223-Z196</f>
        <v>-27546</v>
      </c>
      <c r="AA225" s="54">
        <f>Z225/Z196</f>
        <v>-0.05124188939817846</v>
      </c>
      <c r="AB225" s="70"/>
      <c r="AC225" s="72"/>
      <c r="AD225" s="96"/>
      <c r="AE225" s="104" t="s">
        <v>30</v>
      </c>
      <c r="AF225" s="105" t="s">
        <v>31</v>
      </c>
      <c r="AG225" s="106" t="s">
        <v>32</v>
      </c>
      <c r="AH225" s="43"/>
      <c r="AI225" s="157"/>
    </row>
    <row r="226" spans="1:35" ht="25.5" customHeight="1" thickBot="1" thickTop="1">
      <c r="A226" s="212" t="s">
        <v>9</v>
      </c>
      <c r="B226" s="213" t="s">
        <v>19</v>
      </c>
      <c r="C226" s="138"/>
      <c r="D226" s="81">
        <v>15202</v>
      </c>
      <c r="E226" s="23" t="s">
        <v>25</v>
      </c>
      <c r="F226" s="81">
        <v>13490</v>
      </c>
      <c r="G226" s="23" t="s">
        <v>25</v>
      </c>
      <c r="H226" s="81">
        <v>13335</v>
      </c>
      <c r="I226" s="23" t="s">
        <v>25</v>
      </c>
      <c r="J226" s="81">
        <v>12071</v>
      </c>
      <c r="K226" s="23" t="s">
        <v>25</v>
      </c>
      <c r="L226" s="81">
        <v>11107</v>
      </c>
      <c r="M226" s="23" t="s">
        <v>25</v>
      </c>
      <c r="N226" s="81">
        <v>17151</v>
      </c>
      <c r="O226" s="23" t="s">
        <v>25</v>
      </c>
      <c r="P226" s="81">
        <v>17342</v>
      </c>
      <c r="Q226" s="23" t="s">
        <v>25</v>
      </c>
      <c r="R226" s="81">
        <v>17332</v>
      </c>
      <c r="S226" s="23" t="s">
        <v>25</v>
      </c>
      <c r="T226" s="81">
        <v>16722</v>
      </c>
      <c r="U226" s="23" t="s">
        <v>25</v>
      </c>
      <c r="V226" s="81">
        <v>16373</v>
      </c>
      <c r="W226" s="23" t="s">
        <v>25</v>
      </c>
      <c r="X226" s="81">
        <v>15119</v>
      </c>
      <c r="Y226" s="23" t="s">
        <v>25</v>
      </c>
      <c r="Z226" s="84">
        <v>14370</v>
      </c>
      <c r="AA226" s="49" t="s">
        <v>25</v>
      </c>
      <c r="AB226" s="39">
        <f>D226+F226+H226+J226+L226+N226+P226+R226+T226+V226+X226+Z226</f>
        <v>179614</v>
      </c>
      <c r="AC226" s="77"/>
      <c r="AD226" s="97"/>
      <c r="AE226" s="169">
        <v>115379</v>
      </c>
      <c r="AF226" s="170">
        <v>60685</v>
      </c>
      <c r="AG226" s="170">
        <v>3550</v>
      </c>
      <c r="AH226" s="26" t="s">
        <v>136</v>
      </c>
      <c r="AI226" s="29">
        <v>0.0237</v>
      </c>
    </row>
    <row r="227" spans="1:35" ht="25.5" customHeight="1" thickBot="1" thickTop="1">
      <c r="A227" s="212"/>
      <c r="B227" s="213"/>
      <c r="C227" s="136" t="s">
        <v>20</v>
      </c>
      <c r="D227" s="89">
        <f>D226-Z199</f>
        <v>-206</v>
      </c>
      <c r="E227" s="30">
        <f>D227/Z199</f>
        <v>-0.013369678089304258</v>
      </c>
      <c r="F227" s="89">
        <f>F226-D226</f>
        <v>-1712</v>
      </c>
      <c r="G227" s="30">
        <f>F227/D226</f>
        <v>-0.11261676095250625</v>
      </c>
      <c r="H227" s="89">
        <f>H226-F226</f>
        <v>-155</v>
      </c>
      <c r="I227" s="30">
        <f>H227/F226</f>
        <v>-0.011489992587101558</v>
      </c>
      <c r="J227" s="89">
        <f>J226-H226</f>
        <v>-1264</v>
      </c>
      <c r="K227" s="30">
        <f>J227/H226</f>
        <v>-0.09478815148106487</v>
      </c>
      <c r="L227" s="89">
        <f>L226-J226</f>
        <v>-964</v>
      </c>
      <c r="M227" s="30">
        <f>L227/J226</f>
        <v>-0.07986082346118797</v>
      </c>
      <c r="N227" s="79">
        <f>N226-L226</f>
        <v>6044</v>
      </c>
      <c r="O227" s="42">
        <f>N227/L226</f>
        <v>0.5441613396956874</v>
      </c>
      <c r="P227" s="79">
        <f>P226-N226</f>
        <v>191</v>
      </c>
      <c r="Q227" s="42">
        <f>P227/N226</f>
        <v>0.011136376887645036</v>
      </c>
      <c r="R227" s="79">
        <f>R226-P226</f>
        <v>-10</v>
      </c>
      <c r="S227" s="42">
        <f>R227/P226</f>
        <v>-0.0005766347595433052</v>
      </c>
      <c r="T227" s="79">
        <f>T226-R226</f>
        <v>-610</v>
      </c>
      <c r="U227" s="42">
        <f>T227/R226</f>
        <v>-0.035195015001153934</v>
      </c>
      <c r="V227" s="79">
        <f>V226-T226</f>
        <v>-349</v>
      </c>
      <c r="W227" s="42">
        <f>V227/T226</f>
        <v>-0.020870709245305586</v>
      </c>
      <c r="X227" s="79">
        <f>X226-V226</f>
        <v>-1254</v>
      </c>
      <c r="Y227" s="42">
        <f>X227/V226</f>
        <v>-0.07658950711537287</v>
      </c>
      <c r="Z227" s="85">
        <f>Z226-X226</f>
        <v>-749</v>
      </c>
      <c r="AA227" s="54">
        <f>Z227/X226</f>
        <v>-0.049540313512798466</v>
      </c>
      <c r="AB227" s="145">
        <f>D226+F226+H226+J226+L226+N226+P226+R226+T226+V226+X226</f>
        <v>165244</v>
      </c>
      <c r="AC227" s="178"/>
      <c r="AD227" s="186"/>
      <c r="AE227" s="171"/>
      <c r="AF227" s="171"/>
      <c r="AG227" s="171"/>
      <c r="AH227" s="158">
        <f>AB226-AB199</f>
        <v>4162</v>
      </c>
      <c r="AI227" s="159">
        <f>AH227/AB199</f>
        <v>0.023721587670701958</v>
      </c>
    </row>
    <row r="228" spans="1:35" ht="25.5" customHeight="1" thickBot="1" thickTop="1">
      <c r="A228" s="212"/>
      <c r="B228" s="213"/>
      <c r="C228" s="137" t="s">
        <v>21</v>
      </c>
      <c r="D228" s="80">
        <f>D226-D199</f>
        <v>-759</v>
      </c>
      <c r="E228" s="31">
        <f>D228/D199</f>
        <v>-0.04755341144038594</v>
      </c>
      <c r="F228" s="80">
        <f>F226-F199</f>
        <v>787</v>
      </c>
      <c r="G228" s="31">
        <f>F228/F199</f>
        <v>0.06195386916476423</v>
      </c>
      <c r="H228" s="80">
        <f>H226-H199</f>
        <v>1303</v>
      </c>
      <c r="I228" s="31">
        <f>H228/H199</f>
        <v>0.10829454787234043</v>
      </c>
      <c r="J228" s="80">
        <f>J226-J199</f>
        <v>159</v>
      </c>
      <c r="K228" s="31">
        <f>J228/J199</f>
        <v>0.013347884486232371</v>
      </c>
      <c r="L228" s="80">
        <f>L226-L199</f>
        <v>927</v>
      </c>
      <c r="M228" s="31">
        <f>L228/L199</f>
        <v>0.09106090373280944</v>
      </c>
      <c r="N228" s="80">
        <f>N226-N199</f>
        <v>674</v>
      </c>
      <c r="O228" s="31">
        <f>N228/N199</f>
        <v>0.04090550464283547</v>
      </c>
      <c r="P228" s="80">
        <f>P226-P199</f>
        <v>-1658</v>
      </c>
      <c r="Q228" s="31">
        <f>P228/P199</f>
        <v>-0.08726315789473685</v>
      </c>
      <c r="R228" s="80">
        <f>R226-R199</f>
        <v>2079</v>
      </c>
      <c r="S228" s="31">
        <f>R228/R199</f>
        <v>0.13630105553005967</v>
      </c>
      <c r="T228" s="80">
        <f>T226-T199</f>
        <v>-213</v>
      </c>
      <c r="U228" s="31">
        <f>T228/T199</f>
        <v>-0.012577502214348982</v>
      </c>
      <c r="V228" s="80">
        <f>V226-V199</f>
        <v>853</v>
      </c>
      <c r="W228" s="31">
        <f>V228/V199</f>
        <v>0.054961340206185566</v>
      </c>
      <c r="X228" s="80">
        <f>X226-X199</f>
        <v>1048</v>
      </c>
      <c r="Y228" s="31">
        <f>X228/X199</f>
        <v>0.07447942576931277</v>
      </c>
      <c r="Z228" s="85">
        <f>Z226-Z199</f>
        <v>-1038</v>
      </c>
      <c r="AA228" s="54">
        <f>Z228/Z199</f>
        <v>-0.06736760124610591</v>
      </c>
      <c r="AB228" s="113"/>
      <c r="AC228" s="57"/>
      <c r="AD228" s="99"/>
      <c r="AE228" s="104" t="s">
        <v>30</v>
      </c>
      <c r="AF228" s="105" t="s">
        <v>31</v>
      </c>
      <c r="AG228" s="106" t="s">
        <v>32</v>
      </c>
      <c r="AH228" s="156"/>
      <c r="AI228" s="3"/>
    </row>
    <row r="229" spans="1:35" ht="25.5" customHeight="1" thickBot="1" thickTop="1">
      <c r="A229" s="212" t="s">
        <v>10</v>
      </c>
      <c r="B229" s="213" t="s">
        <v>17</v>
      </c>
      <c r="C229" s="139"/>
      <c r="D229" s="82">
        <v>7476</v>
      </c>
      <c r="E229" s="23" t="s">
        <v>25</v>
      </c>
      <c r="F229" s="82">
        <v>9357</v>
      </c>
      <c r="G229" s="23" t="s">
        <v>25</v>
      </c>
      <c r="H229" s="82">
        <v>13329</v>
      </c>
      <c r="I229" s="23" t="s">
        <v>25</v>
      </c>
      <c r="J229" s="82">
        <v>12717</v>
      </c>
      <c r="K229" s="23" t="s">
        <v>25</v>
      </c>
      <c r="L229" s="82">
        <v>10869</v>
      </c>
      <c r="M229" s="23" t="s">
        <v>25</v>
      </c>
      <c r="N229" s="82">
        <v>11990</v>
      </c>
      <c r="O229" s="23" t="s">
        <v>25</v>
      </c>
      <c r="P229" s="82">
        <v>10284</v>
      </c>
      <c r="Q229" s="23" t="s">
        <v>25</v>
      </c>
      <c r="R229" s="82">
        <v>10698</v>
      </c>
      <c r="S229" s="23" t="s">
        <v>25</v>
      </c>
      <c r="T229" s="82">
        <v>15584</v>
      </c>
      <c r="U229" s="23" t="s">
        <v>25</v>
      </c>
      <c r="V229" s="82">
        <v>11593</v>
      </c>
      <c r="W229" s="23" t="s">
        <v>25</v>
      </c>
      <c r="X229" s="82">
        <v>9874</v>
      </c>
      <c r="Y229" s="23" t="s">
        <v>25</v>
      </c>
      <c r="Z229" s="84">
        <v>8420</v>
      </c>
      <c r="AA229" s="49" t="s">
        <v>25</v>
      </c>
      <c r="AB229" s="39">
        <f>D229+F229+H229+J229+L229+N229+P229+R229+T229+V229+X229+Z229</f>
        <v>132191</v>
      </c>
      <c r="AC229" s="77"/>
      <c r="AD229" s="97"/>
      <c r="AE229" s="172">
        <v>92263</v>
      </c>
      <c r="AF229" s="173">
        <v>37263</v>
      </c>
      <c r="AG229" s="174">
        <v>2665</v>
      </c>
      <c r="AH229" s="26" t="s">
        <v>137</v>
      </c>
      <c r="AI229" s="29">
        <v>0.1867</v>
      </c>
    </row>
    <row r="230" spans="1:36" ht="25.5" customHeight="1" thickBot="1" thickTop="1">
      <c r="A230" s="212"/>
      <c r="B230" s="213"/>
      <c r="C230" s="140" t="s">
        <v>20</v>
      </c>
      <c r="D230" s="89">
        <f>D229-Z202</f>
        <v>-118</v>
      </c>
      <c r="E230" s="30">
        <f>D230/Z202</f>
        <v>-0.01553858309191467</v>
      </c>
      <c r="F230" s="89">
        <f>F229-D229</f>
        <v>1881</v>
      </c>
      <c r="G230" s="30">
        <f>F230/D229</f>
        <v>0.2516051364365971</v>
      </c>
      <c r="H230" s="89">
        <f>H229-F229</f>
        <v>3972</v>
      </c>
      <c r="I230" s="30">
        <f>H230/F229</f>
        <v>0.4244950304584803</v>
      </c>
      <c r="J230" s="89">
        <f>J229-H229</f>
        <v>-612</v>
      </c>
      <c r="K230" s="30">
        <f>J230/H229</f>
        <v>-0.04591492234976367</v>
      </c>
      <c r="L230" s="89">
        <f>L229-J229</f>
        <v>-1848</v>
      </c>
      <c r="M230" s="30">
        <f>L230/J229</f>
        <v>-0.1453172918141071</v>
      </c>
      <c r="N230" s="79">
        <f>N229-L229</f>
        <v>1121</v>
      </c>
      <c r="O230" s="42">
        <f>N230/L229</f>
        <v>0.10313736314288342</v>
      </c>
      <c r="P230" s="79">
        <f>P229-N229</f>
        <v>-1706</v>
      </c>
      <c r="Q230" s="42">
        <f>P230/N229</f>
        <v>-0.14228523769808174</v>
      </c>
      <c r="R230" s="79">
        <f>R229-P229</f>
        <v>414</v>
      </c>
      <c r="S230" s="42">
        <f>R230/P229</f>
        <v>0.040256709451575265</v>
      </c>
      <c r="T230" s="79">
        <f>T229-R229</f>
        <v>4886</v>
      </c>
      <c r="U230" s="42">
        <f>T230/R229</f>
        <v>0.45672088240792674</v>
      </c>
      <c r="V230" s="79">
        <f>V229-T229</f>
        <v>-3991</v>
      </c>
      <c r="W230" s="42">
        <f>V230/T229</f>
        <v>-0.2560959958932238</v>
      </c>
      <c r="X230" s="79">
        <f>X229-V229</f>
        <v>-1719</v>
      </c>
      <c r="Y230" s="42">
        <f>X230/V229</f>
        <v>-0.14827913396014836</v>
      </c>
      <c r="Z230" s="85">
        <f>Z229-X229</f>
        <v>-1454</v>
      </c>
      <c r="AA230" s="54">
        <f>Z230/X229</f>
        <v>-0.14725541827020458</v>
      </c>
      <c r="AB230" s="145">
        <f>D229+F229+H229+J229+L229+N229+P229+R229+T229+V229+X229</f>
        <v>123771</v>
      </c>
      <c r="AC230" s="178"/>
      <c r="AD230" s="186"/>
      <c r="AE230" s="171"/>
      <c r="AF230" s="171"/>
      <c r="AG230" s="171"/>
      <c r="AH230" s="158">
        <f>AB229-AB202</f>
        <v>20795</v>
      </c>
      <c r="AI230" s="159">
        <f>AH230/AB202</f>
        <v>0.18667636180832345</v>
      </c>
      <c r="AJ230" s="167"/>
    </row>
    <row r="231" spans="1:35" ht="25.5" customHeight="1" thickBot="1" thickTop="1">
      <c r="A231" s="212"/>
      <c r="B231" s="213"/>
      <c r="C231" s="137" t="s">
        <v>21</v>
      </c>
      <c r="D231" s="80">
        <f>D229-D202</f>
        <v>1146</v>
      </c>
      <c r="E231" s="31">
        <f>D231/D202</f>
        <v>0.18104265402843603</v>
      </c>
      <c r="F231" s="80">
        <f>F229-F202</f>
        <v>1493</v>
      </c>
      <c r="G231" s="31">
        <f>F231/F202</f>
        <v>0.18985249237029503</v>
      </c>
      <c r="H231" s="80">
        <f>H229-H202</f>
        <v>4074</v>
      </c>
      <c r="I231" s="31">
        <f>H231/H202</f>
        <v>0.440194489465154</v>
      </c>
      <c r="J231" s="80">
        <f>J229-J202</f>
        <v>2291</v>
      </c>
      <c r="K231" s="31">
        <f>J231/J202</f>
        <v>0.21973911375407634</v>
      </c>
      <c r="L231" s="80">
        <f>L229-L202</f>
        <v>1506</v>
      </c>
      <c r="M231" s="31">
        <f>L231/L202</f>
        <v>0.16084588272989425</v>
      </c>
      <c r="N231" s="80">
        <f>N229-N202</f>
        <v>3235</v>
      </c>
      <c r="O231" s="31">
        <f>N231/N202</f>
        <v>0.36950314106225013</v>
      </c>
      <c r="P231" s="80">
        <f>P229-P202</f>
        <v>947</v>
      </c>
      <c r="Q231" s="31">
        <f>P231/P202</f>
        <v>0.1014244403984149</v>
      </c>
      <c r="R231" s="80">
        <f>R229-R202</f>
        <v>1496</v>
      </c>
      <c r="S231" s="31">
        <f>R231/R202</f>
        <v>0.16257335361877853</v>
      </c>
      <c r="T231" s="80">
        <f>T229-T202</f>
        <v>2066</v>
      </c>
      <c r="U231" s="31">
        <f>T231/T202</f>
        <v>0.1528332593578932</v>
      </c>
      <c r="V231" s="80">
        <f>V229-V202</f>
        <v>192</v>
      </c>
      <c r="W231" s="31">
        <f>V231/V202</f>
        <v>0.016840628015086397</v>
      </c>
      <c r="X231" s="80">
        <f>X229-X202</f>
        <v>1523</v>
      </c>
      <c r="Y231" s="31">
        <f>X231/X202</f>
        <v>0.1823733684588672</v>
      </c>
      <c r="Z231" s="85">
        <f>Z229-Z202</f>
        <v>826</v>
      </c>
      <c r="AA231" s="54">
        <f>Z231/Z202</f>
        <v>0.10877008164340268</v>
      </c>
      <c r="AB231" s="113"/>
      <c r="AC231" s="57"/>
      <c r="AD231" s="99"/>
      <c r="AE231" s="104" t="s">
        <v>30</v>
      </c>
      <c r="AF231" s="105" t="s">
        <v>31</v>
      </c>
      <c r="AG231" s="106" t="s">
        <v>32</v>
      </c>
      <c r="AH231" s="178"/>
      <c r="AI231" s="3"/>
    </row>
    <row r="232" spans="1:35" ht="25.5" customHeight="1" thickBot="1" thickTop="1">
      <c r="A232" s="212" t="s">
        <v>11</v>
      </c>
      <c r="B232" s="213" t="s">
        <v>18</v>
      </c>
      <c r="C232" s="139"/>
      <c r="D232" s="82">
        <v>3711</v>
      </c>
      <c r="E232" s="23" t="s">
        <v>25</v>
      </c>
      <c r="F232" s="82">
        <v>3864</v>
      </c>
      <c r="G232" s="23" t="s">
        <v>25</v>
      </c>
      <c r="H232" s="82">
        <v>6140</v>
      </c>
      <c r="I232" s="23" t="s">
        <v>25</v>
      </c>
      <c r="J232" s="82">
        <v>5646</v>
      </c>
      <c r="K232" s="23" t="s">
        <v>25</v>
      </c>
      <c r="L232" s="82">
        <v>5246</v>
      </c>
      <c r="M232" s="23" t="s">
        <v>25</v>
      </c>
      <c r="N232" s="82">
        <v>7185</v>
      </c>
      <c r="O232" s="23" t="s">
        <v>25</v>
      </c>
      <c r="P232" s="82">
        <v>4872</v>
      </c>
      <c r="Q232" s="23" t="s">
        <v>25</v>
      </c>
      <c r="R232" s="82">
        <v>6746</v>
      </c>
      <c r="S232" s="23" t="s">
        <v>25</v>
      </c>
      <c r="T232" s="82">
        <v>5984</v>
      </c>
      <c r="U232" s="23" t="s">
        <v>25</v>
      </c>
      <c r="V232" s="82">
        <v>4747</v>
      </c>
      <c r="W232" s="23" t="s">
        <v>25</v>
      </c>
      <c r="X232" s="82">
        <v>4918</v>
      </c>
      <c r="Y232" s="23" t="s">
        <v>25</v>
      </c>
      <c r="Z232" s="84">
        <v>3469</v>
      </c>
      <c r="AA232" s="49" t="s">
        <v>25</v>
      </c>
      <c r="AB232" s="39">
        <f>D232+F232+H232+J232+L232+N232+P232+R232+T232+V232+X232+Z232</f>
        <v>62528</v>
      </c>
      <c r="AC232" s="77"/>
      <c r="AD232" s="97"/>
      <c r="AE232" s="172">
        <v>46918</v>
      </c>
      <c r="AF232" s="173">
        <v>15610</v>
      </c>
      <c r="AG232" s="174">
        <v>0</v>
      </c>
      <c r="AH232" s="26" t="s">
        <v>138</v>
      </c>
      <c r="AI232" s="29">
        <v>0.4381</v>
      </c>
    </row>
    <row r="233" spans="1:35" ht="25.5" customHeight="1" thickBot="1" thickTop="1">
      <c r="A233" s="212"/>
      <c r="B233" s="213"/>
      <c r="C233" s="140" t="s">
        <v>20</v>
      </c>
      <c r="D233" s="89">
        <f>D232-Z205</f>
        <v>593</v>
      </c>
      <c r="E233" s="30">
        <f>D233/Z205</f>
        <v>0.19018601667735727</v>
      </c>
      <c r="F233" s="89">
        <f>F232-D232</f>
        <v>153</v>
      </c>
      <c r="G233" s="30">
        <f>F233/D232</f>
        <v>0.041228779304769606</v>
      </c>
      <c r="H233" s="89">
        <f>H232-F232</f>
        <v>2276</v>
      </c>
      <c r="I233" s="30">
        <f>H233/F232</f>
        <v>0.5890269151138716</v>
      </c>
      <c r="J233" s="89">
        <f>J232-H232</f>
        <v>-494</v>
      </c>
      <c r="K233" s="30">
        <f>J233/H232</f>
        <v>-0.08045602605863192</v>
      </c>
      <c r="L233" s="89">
        <f>L232-J232</f>
        <v>-400</v>
      </c>
      <c r="M233" s="30">
        <f>L233/J232</f>
        <v>-0.07084661707403471</v>
      </c>
      <c r="N233" s="79">
        <f>N232-L232</f>
        <v>1939</v>
      </c>
      <c r="O233" s="42">
        <f>N233/L232</f>
        <v>0.3696149447197865</v>
      </c>
      <c r="P233" s="79">
        <f>P232-N232</f>
        <v>-2313</v>
      </c>
      <c r="Q233" s="42">
        <f>P233/N232</f>
        <v>-0.3219206680584551</v>
      </c>
      <c r="R233" s="79">
        <f>R232-P232</f>
        <v>1874</v>
      </c>
      <c r="S233" s="42">
        <f>R233/P232</f>
        <v>0.38464696223316913</v>
      </c>
      <c r="T233" s="79">
        <f>T232-R232</f>
        <v>-762</v>
      </c>
      <c r="U233" s="42">
        <f>T233/R232</f>
        <v>-0.11295582567447376</v>
      </c>
      <c r="V233" s="79">
        <f>V232-T232</f>
        <v>-1237</v>
      </c>
      <c r="W233" s="42">
        <f>V233/T232</f>
        <v>-0.20671791443850268</v>
      </c>
      <c r="X233" s="79">
        <f>X232-V232</f>
        <v>171</v>
      </c>
      <c r="Y233" s="42">
        <f>X233/V232</f>
        <v>0.036022751211291344</v>
      </c>
      <c r="Z233" s="85">
        <f>Z232-X232</f>
        <v>-1449</v>
      </c>
      <c r="AA233" s="54">
        <f>Z233/X232</f>
        <v>-0.29463196421309473</v>
      </c>
      <c r="AB233" s="145">
        <f>D232+F232+H232+J232+L232+N232+P232+R232+T232+V232+X232</f>
        <v>59059</v>
      </c>
      <c r="AC233" s="178"/>
      <c r="AD233" s="186"/>
      <c r="AE233" s="171"/>
      <c r="AF233" s="171"/>
      <c r="AG233" s="171"/>
      <c r="AH233" s="158">
        <f>AB232-AB205</f>
        <v>19049</v>
      </c>
      <c r="AI233" s="159">
        <f>AH233/AB205</f>
        <v>0.43811955196761654</v>
      </c>
    </row>
    <row r="234" spans="1:35" ht="25.5" customHeight="1" thickBot="1" thickTop="1">
      <c r="A234" s="212"/>
      <c r="B234" s="213"/>
      <c r="C234" s="137" t="s">
        <v>21</v>
      </c>
      <c r="D234" s="80">
        <f>D232-D205</f>
        <v>1562</v>
      </c>
      <c r="E234" s="31">
        <f>D234/D205</f>
        <v>0.7268496975337366</v>
      </c>
      <c r="F234" s="80">
        <f>F232-F205</f>
        <v>1085</v>
      </c>
      <c r="G234" s="31">
        <f>F234/F205</f>
        <v>0.3904282115869018</v>
      </c>
      <c r="H234" s="80">
        <f>H232-H205</f>
        <v>2492</v>
      </c>
      <c r="I234" s="31">
        <f>H234/H205</f>
        <v>0.6831140350877193</v>
      </c>
      <c r="J234" s="80">
        <f>J232-J205</f>
        <v>1464</v>
      </c>
      <c r="K234" s="31">
        <f>J234/J205</f>
        <v>0.3500717360114778</v>
      </c>
      <c r="L234" s="80">
        <f>L232-L205</f>
        <v>1689</v>
      </c>
      <c r="M234" s="31">
        <f>L234/L205</f>
        <v>0.4748383469215631</v>
      </c>
      <c r="N234" s="80">
        <f>N232-N205</f>
        <v>3191</v>
      </c>
      <c r="O234" s="31">
        <f>N234/N205</f>
        <v>0.7989484226339509</v>
      </c>
      <c r="P234" s="80">
        <f>P232-P205</f>
        <v>1101</v>
      </c>
      <c r="Q234" s="31">
        <f>P234/P205</f>
        <v>0.29196499602227527</v>
      </c>
      <c r="R234" s="80">
        <f>R232-R205</f>
        <v>2318</v>
      </c>
      <c r="S234" s="31">
        <f>R234/R205</f>
        <v>0.523486901535682</v>
      </c>
      <c r="T234" s="80">
        <f>T232-T205</f>
        <v>1091</v>
      </c>
      <c r="U234" s="31">
        <f>T234/T205</f>
        <v>0.2229715920703045</v>
      </c>
      <c r="V234" s="80">
        <f>V232-V205</f>
        <v>1020</v>
      </c>
      <c r="W234" s="31">
        <f>V234/V205</f>
        <v>0.2736785618459887</v>
      </c>
      <c r="X234" s="80">
        <f>X232-X205</f>
        <v>1685</v>
      </c>
      <c r="Y234" s="31">
        <f>X234/X205</f>
        <v>0.5211877513145685</v>
      </c>
      <c r="Z234" s="85">
        <f>Z232-Z205</f>
        <v>351</v>
      </c>
      <c r="AA234" s="54">
        <f>Z234/Z205</f>
        <v>0.11257216164207826</v>
      </c>
      <c r="AB234" s="113"/>
      <c r="AC234" s="57"/>
      <c r="AD234" s="99"/>
      <c r="AE234" s="104" t="s">
        <v>30</v>
      </c>
      <c r="AF234" s="105" t="s">
        <v>31</v>
      </c>
      <c r="AG234" s="106" t="s">
        <v>32</v>
      </c>
      <c r="AH234" s="156"/>
      <c r="AI234" s="3"/>
    </row>
    <row r="235" spans="1:35" ht="25.5" customHeight="1" thickBot="1" thickTop="1">
      <c r="A235" s="212" t="s">
        <v>12</v>
      </c>
      <c r="B235" s="213" t="s">
        <v>16</v>
      </c>
      <c r="C235" s="139"/>
      <c r="D235" s="82">
        <v>10887</v>
      </c>
      <c r="E235" s="23" t="s">
        <v>25</v>
      </c>
      <c r="F235" s="82">
        <v>8024</v>
      </c>
      <c r="G235" s="23" t="s">
        <v>25</v>
      </c>
      <c r="H235" s="82">
        <v>7993</v>
      </c>
      <c r="I235" s="23" t="s">
        <v>25</v>
      </c>
      <c r="J235" s="82">
        <v>7862</v>
      </c>
      <c r="K235" s="23" t="s">
        <v>25</v>
      </c>
      <c r="L235" s="82">
        <v>7321</v>
      </c>
      <c r="M235" s="23" t="s">
        <v>25</v>
      </c>
      <c r="N235" s="82">
        <v>8411</v>
      </c>
      <c r="O235" s="23" t="s">
        <v>25</v>
      </c>
      <c r="P235" s="82">
        <v>9162</v>
      </c>
      <c r="Q235" s="23" t="s">
        <v>25</v>
      </c>
      <c r="R235" s="82">
        <v>11214</v>
      </c>
      <c r="S235" s="23" t="s">
        <v>25</v>
      </c>
      <c r="T235" s="82">
        <v>8607</v>
      </c>
      <c r="U235" s="23" t="s">
        <v>25</v>
      </c>
      <c r="V235" s="82">
        <v>9528</v>
      </c>
      <c r="W235" s="23" t="s">
        <v>25</v>
      </c>
      <c r="X235" s="82">
        <v>9177</v>
      </c>
      <c r="Y235" s="23" t="s">
        <v>25</v>
      </c>
      <c r="Z235" s="84">
        <v>9707</v>
      </c>
      <c r="AA235" s="49" t="s">
        <v>25</v>
      </c>
      <c r="AB235" s="39">
        <f>D235+F235+H235+J235+L235+N235+P235+R235+T235+V235+X235+Z235</f>
        <v>107893</v>
      </c>
      <c r="AC235" s="77"/>
      <c r="AD235" s="97"/>
      <c r="AE235" s="172">
        <v>68325</v>
      </c>
      <c r="AF235" s="173">
        <v>38997</v>
      </c>
      <c r="AG235" s="174">
        <v>571</v>
      </c>
      <c r="AH235" s="26" t="s">
        <v>139</v>
      </c>
      <c r="AI235" s="29">
        <v>0.0476</v>
      </c>
    </row>
    <row r="236" spans="1:35" ht="25.5" customHeight="1" thickBot="1" thickTop="1">
      <c r="A236" s="212"/>
      <c r="B236" s="213"/>
      <c r="C236" s="140" t="s">
        <v>20</v>
      </c>
      <c r="D236" s="89">
        <f>D235-Z208</f>
        <v>1288</v>
      </c>
      <c r="E236" s="30">
        <f>D236/Z208</f>
        <v>0.13418064381706427</v>
      </c>
      <c r="F236" s="89">
        <f>F235-D235</f>
        <v>-2863</v>
      </c>
      <c r="G236" s="30">
        <f>F236/D235</f>
        <v>-0.26297418940020206</v>
      </c>
      <c r="H236" s="89">
        <f>H235-F235</f>
        <v>-31</v>
      </c>
      <c r="I236" s="30">
        <f>H236/F235</f>
        <v>-0.003863409770687936</v>
      </c>
      <c r="J236" s="89">
        <f>J235-H235</f>
        <v>-131</v>
      </c>
      <c r="K236" s="30">
        <f>J236/H235</f>
        <v>-0.01638934067308895</v>
      </c>
      <c r="L236" s="89">
        <f>L235-J235</f>
        <v>-541</v>
      </c>
      <c r="M236" s="30">
        <f>L236/J235</f>
        <v>-0.0688120071228695</v>
      </c>
      <c r="N236" s="79">
        <f>N235-L235</f>
        <v>1090</v>
      </c>
      <c r="O236" s="42">
        <f>N236/L235</f>
        <v>0.14888676410326457</v>
      </c>
      <c r="P236" s="79">
        <f>P235-N235</f>
        <v>751</v>
      </c>
      <c r="Q236" s="42">
        <f>P236/N235</f>
        <v>0.08928783735584354</v>
      </c>
      <c r="R236" s="79">
        <f>R235-P235</f>
        <v>2052</v>
      </c>
      <c r="S236" s="42">
        <f>R236/P235</f>
        <v>0.22396856581532418</v>
      </c>
      <c r="T236" s="79">
        <f>T235-R235</f>
        <v>-2607</v>
      </c>
      <c r="U236" s="42">
        <f>T236/R235</f>
        <v>-0.2324772605671482</v>
      </c>
      <c r="V236" s="79">
        <f>V235-T235</f>
        <v>921</v>
      </c>
      <c r="W236" s="42">
        <f>V236/T235</f>
        <v>0.10700592540955037</v>
      </c>
      <c r="X236" s="79">
        <f>X235-V235</f>
        <v>-351</v>
      </c>
      <c r="Y236" s="42">
        <f>X236/V235</f>
        <v>-0.036838790931989926</v>
      </c>
      <c r="Z236" s="85">
        <f>Z235-X235</f>
        <v>530</v>
      </c>
      <c r="AA236" s="54">
        <f>Z236/X235</f>
        <v>0.057753078348044024</v>
      </c>
      <c r="AB236" s="145">
        <f>D235+F235+H235+J235+L235+N235+P235+R235+T235+V235+X235</f>
        <v>98186</v>
      </c>
      <c r="AC236" s="12"/>
      <c r="AD236" s="100"/>
      <c r="AE236" s="150"/>
      <c r="AF236" s="157"/>
      <c r="AG236" s="157"/>
      <c r="AH236" s="182">
        <f>AB235-AB208</f>
        <v>4900</v>
      </c>
      <c r="AI236" s="159">
        <f>AH236/AB208</f>
        <v>0.04757604885768936</v>
      </c>
    </row>
    <row r="237" spans="1:34" ht="25.5" customHeight="1" thickBot="1" thickTop="1">
      <c r="A237" s="212"/>
      <c r="B237" s="213"/>
      <c r="C237" s="137" t="s">
        <v>21</v>
      </c>
      <c r="D237" s="80">
        <f>D235-D208</f>
        <v>-631</v>
      </c>
      <c r="E237" s="31">
        <f>D237/D208</f>
        <v>-0.054783816634832436</v>
      </c>
      <c r="F237" s="80">
        <f>F235-F208</f>
        <v>59</v>
      </c>
      <c r="G237" s="31">
        <f>F237/F208</f>
        <v>0.007407407407407408</v>
      </c>
      <c r="H237" s="80">
        <f>H235-H208</f>
        <v>370</v>
      </c>
      <c r="I237" s="31">
        <f>H237/H208</f>
        <v>0.048537321264593994</v>
      </c>
      <c r="J237" s="80">
        <f>J235-J208</f>
        <v>253</v>
      </c>
      <c r="K237" s="31">
        <f>J237/J208</f>
        <v>0.03325009856748587</v>
      </c>
      <c r="L237" s="80">
        <f>L235-L208</f>
        <v>334</v>
      </c>
      <c r="M237" s="31">
        <f>L237/L208</f>
        <v>0.047803062830971806</v>
      </c>
      <c r="N237" s="80">
        <f>N235-N208</f>
        <v>901</v>
      </c>
      <c r="O237" s="31">
        <f>N237/N208</f>
        <v>0.11997336884154461</v>
      </c>
      <c r="P237" s="80">
        <f>P235-P208</f>
        <v>-291</v>
      </c>
      <c r="Q237" s="31">
        <f>P237/P208</f>
        <v>-0.03078387813392574</v>
      </c>
      <c r="R237" s="80">
        <f>R235-R208</f>
        <v>1386</v>
      </c>
      <c r="S237" s="31">
        <f>R237/R208</f>
        <v>0.14102564102564102</v>
      </c>
      <c r="T237" s="80">
        <f>T235-T208</f>
        <v>676</v>
      </c>
      <c r="U237" s="31">
        <f>T237/T208</f>
        <v>0.08523515319631825</v>
      </c>
      <c r="V237" s="80">
        <f>V235-V208</f>
        <v>975</v>
      </c>
      <c r="W237" s="31">
        <f>V237/V208</f>
        <v>0.11399508944230095</v>
      </c>
      <c r="X237" s="80">
        <f>X235-X208</f>
        <v>760</v>
      </c>
      <c r="Y237" s="31">
        <f>X237/X208</f>
        <v>0.09029345372460497</v>
      </c>
      <c r="Z237" s="85">
        <f>Z235-Z208</f>
        <v>108</v>
      </c>
      <c r="AA237" s="54">
        <f>Z237/Z208</f>
        <v>0.01125117199708303</v>
      </c>
      <c r="AB237" s="10"/>
      <c r="AC237" s="9"/>
      <c r="AD237" s="101"/>
      <c r="AE237" s="157"/>
      <c r="AF237" s="157"/>
      <c r="AG237" s="157"/>
      <c r="AH237" s="9"/>
    </row>
    <row r="238" spans="1:34" ht="25.5" customHeight="1" thickBot="1">
      <c r="A238" s="214" t="s">
        <v>13</v>
      </c>
      <c r="B238" s="257"/>
      <c r="C238" s="257"/>
      <c r="D238" s="257"/>
      <c r="E238" s="257"/>
      <c r="F238" s="257"/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/>
      <c r="S238" s="257"/>
      <c r="T238" s="257"/>
      <c r="U238" s="257"/>
      <c r="V238" s="257"/>
      <c r="W238" s="257"/>
      <c r="X238" s="257"/>
      <c r="Y238" s="257"/>
      <c r="Z238" s="257"/>
      <c r="AA238" s="257"/>
      <c r="AB238" s="10"/>
      <c r="AC238" s="9"/>
      <c r="AD238" s="101"/>
      <c r="AH238" s="9"/>
    </row>
    <row r="239" spans="1:34" ht="25.5" customHeight="1" thickBot="1">
      <c r="A239" s="212" t="s">
        <v>14</v>
      </c>
      <c r="B239" s="216" t="s">
        <v>15</v>
      </c>
      <c r="C239" s="5"/>
      <c r="D239" s="82">
        <v>13989</v>
      </c>
      <c r="E239" s="23" t="s">
        <v>25</v>
      </c>
      <c r="F239" s="82">
        <v>14686</v>
      </c>
      <c r="G239" s="23" t="s">
        <v>25</v>
      </c>
      <c r="H239" s="82">
        <v>14194</v>
      </c>
      <c r="I239" s="23" t="s">
        <v>25</v>
      </c>
      <c r="J239" s="82">
        <v>13225</v>
      </c>
      <c r="K239" s="23" t="s">
        <v>25</v>
      </c>
      <c r="L239" s="82">
        <v>12436</v>
      </c>
      <c r="M239" s="23" t="s">
        <v>25</v>
      </c>
      <c r="N239" s="82">
        <v>11928</v>
      </c>
      <c r="O239" s="23" t="s">
        <v>25</v>
      </c>
      <c r="P239" s="82">
        <v>12112</v>
      </c>
      <c r="Q239" s="23" t="s">
        <v>25</v>
      </c>
      <c r="R239" s="82">
        <v>12678</v>
      </c>
      <c r="S239" s="23" t="s">
        <v>25</v>
      </c>
      <c r="T239" s="82">
        <v>12649</v>
      </c>
      <c r="U239" s="23" t="s">
        <v>25</v>
      </c>
      <c r="V239" s="82">
        <v>12607</v>
      </c>
      <c r="W239" s="23" t="s">
        <v>25</v>
      </c>
      <c r="X239" s="82">
        <v>13189</v>
      </c>
      <c r="Y239" s="23" t="s">
        <v>25</v>
      </c>
      <c r="Z239" s="84">
        <v>13056</v>
      </c>
      <c r="AA239" s="49" t="s">
        <v>25</v>
      </c>
      <c r="AB239" s="151">
        <f>(Z239+X239+V239+T239+R239+P239+N239+L239+J239+H239+F239+D239)/12</f>
        <v>13062.416666666666</v>
      </c>
      <c r="AC239" s="9"/>
      <c r="AD239" s="101"/>
      <c r="AE239" s="157" t="s">
        <v>150</v>
      </c>
      <c r="AF239" s="150"/>
      <c r="AH239" s="91"/>
    </row>
    <row r="240" spans="1:34" ht="25.5" customHeight="1" thickBot="1" thickTop="1">
      <c r="A240" s="212"/>
      <c r="B240" s="217"/>
      <c r="C240" s="140" t="s">
        <v>20</v>
      </c>
      <c r="D240" s="89">
        <f>D239-Z212</f>
        <v>1273</v>
      </c>
      <c r="E240" s="30">
        <f>D240/Z212</f>
        <v>0.1001100975149418</v>
      </c>
      <c r="F240" s="89">
        <f>F239-D239</f>
        <v>697</v>
      </c>
      <c r="G240" s="30">
        <f>F240/D239</f>
        <v>0.04982486239187933</v>
      </c>
      <c r="H240" s="89">
        <f>H239-F239</f>
        <v>-492</v>
      </c>
      <c r="I240" s="30">
        <f>H240/F239</f>
        <v>-0.03350129374914885</v>
      </c>
      <c r="J240" s="89">
        <f>J239-H239</f>
        <v>-969</v>
      </c>
      <c r="K240" s="30">
        <f>J240/H239</f>
        <v>-0.0682682823728336</v>
      </c>
      <c r="L240" s="89">
        <f>L239-J239</f>
        <v>-789</v>
      </c>
      <c r="M240" s="30">
        <f>L240/J239</f>
        <v>-0.05965973534971645</v>
      </c>
      <c r="N240" s="79">
        <f>N239-L239</f>
        <v>-508</v>
      </c>
      <c r="O240" s="42">
        <f>N240/L239</f>
        <v>-0.04084914763589579</v>
      </c>
      <c r="P240" s="79">
        <f>P239-N239</f>
        <v>184</v>
      </c>
      <c r="Q240" s="42">
        <f>P240/N239</f>
        <v>0.015425888665325285</v>
      </c>
      <c r="R240" s="79">
        <f>R239-P239</f>
        <v>566</v>
      </c>
      <c r="S240" s="42">
        <f>R240/P239</f>
        <v>0.04673051519154557</v>
      </c>
      <c r="T240" s="79">
        <f>T239-R239</f>
        <v>-29</v>
      </c>
      <c r="U240" s="42">
        <f>T240/R239</f>
        <v>-0.0022874270389651365</v>
      </c>
      <c r="V240" s="79">
        <f>V239-T239</f>
        <v>-42</v>
      </c>
      <c r="W240" s="42">
        <f>V240/T239</f>
        <v>-0.003320420586607637</v>
      </c>
      <c r="X240" s="79">
        <f>X239-V239</f>
        <v>582</v>
      </c>
      <c r="Y240" s="42">
        <f>X240/V239</f>
        <v>0.046164829063218844</v>
      </c>
      <c r="Z240" s="85">
        <f>Z239-X239</f>
        <v>-133</v>
      </c>
      <c r="AA240" s="54">
        <f>Z240/X239</f>
        <v>-0.010084161043293655</v>
      </c>
      <c r="AB240" s="10"/>
      <c r="AC240" s="9"/>
      <c r="AD240" s="101"/>
      <c r="AE240" s="115">
        <f>AB239-AB212</f>
        <v>517.0833333333321</v>
      </c>
      <c r="AF240" s="188"/>
      <c r="AH240" s="9"/>
    </row>
    <row r="241" spans="1:34" ht="25.5" customHeight="1" thickBot="1" thickTop="1">
      <c r="A241" s="212"/>
      <c r="B241" s="218"/>
      <c r="C241" s="137" t="s">
        <v>21</v>
      </c>
      <c r="D241" s="80">
        <f>D239-D212</f>
        <v>837</v>
      </c>
      <c r="E241" s="31">
        <f>D241/D212</f>
        <v>0.0636405109489051</v>
      </c>
      <c r="F241" s="80">
        <f>F239-F212</f>
        <v>1223</v>
      </c>
      <c r="G241" s="31">
        <f>F241/F212</f>
        <v>0.09084156577285894</v>
      </c>
      <c r="H241" s="80">
        <f>H239-H212</f>
        <v>191</v>
      </c>
      <c r="I241" s="31">
        <f>H241/H212</f>
        <v>0.013639934299792902</v>
      </c>
      <c r="J241" s="80">
        <f>J239-J212</f>
        <v>437</v>
      </c>
      <c r="K241" s="31">
        <f>J241/J212</f>
        <v>0.0341726618705036</v>
      </c>
      <c r="L241" s="80">
        <f>L239-L212</f>
        <v>-383</v>
      </c>
      <c r="M241" s="31">
        <f>L241/L212</f>
        <v>-0.029877525548014667</v>
      </c>
      <c r="N241" s="80">
        <f>N239-N212</f>
        <v>-258</v>
      </c>
      <c r="O241" s="31">
        <f>N241/N212</f>
        <v>-0.02117183653372723</v>
      </c>
      <c r="P241" s="80">
        <f>P239-P212</f>
        <v>150</v>
      </c>
      <c r="Q241" s="31">
        <f>P241/P212</f>
        <v>0.012539709078749373</v>
      </c>
      <c r="R241" s="80">
        <f>R239-R212</f>
        <v>1419</v>
      </c>
      <c r="S241" s="31">
        <f>R241/R212</f>
        <v>0.12603250732747134</v>
      </c>
      <c r="T241" s="80">
        <f>T239-T212</f>
        <v>2021</v>
      </c>
      <c r="U241" s="31">
        <f>T241/T212</f>
        <v>0.19015807301467821</v>
      </c>
      <c r="V241" s="80">
        <f>V239-V212</f>
        <v>-207</v>
      </c>
      <c r="W241" s="31">
        <f>V241/V212</f>
        <v>-0.016154206336819105</v>
      </c>
      <c r="X241" s="80">
        <f>X239-X212</f>
        <v>435</v>
      </c>
      <c r="Y241" s="31">
        <f>X241/X212</f>
        <v>0.03410694684020699</v>
      </c>
      <c r="Z241" s="85">
        <f>Z239-Z212</f>
        <v>340</v>
      </c>
      <c r="AA241" s="54">
        <f>Z241/Z212</f>
        <v>0.026737967914438502</v>
      </c>
      <c r="AB241" s="10"/>
      <c r="AC241" s="9"/>
      <c r="AD241" s="101"/>
      <c r="AF241" s="181">
        <f>AE240/AB212</f>
        <v>0.04121718567329143</v>
      </c>
      <c r="AH241" s="9"/>
    </row>
    <row r="244" spans="1:33" ht="25.5" customHeight="1">
      <c r="A244" s="241" t="s">
        <v>140</v>
      </c>
      <c r="B244" s="241"/>
      <c r="C244" s="241"/>
      <c r="D244" s="241"/>
      <c r="E244" s="241"/>
      <c r="F244" s="241"/>
      <c r="G244" s="241"/>
      <c r="H244" s="241"/>
      <c r="I244" s="241"/>
      <c r="J244" s="241"/>
      <c r="K244" s="241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3"/>
      <c r="AF244" s="243"/>
      <c r="AG244" s="243"/>
    </row>
    <row r="245" ht="13.5" thickBot="1"/>
    <row r="246" spans="1:35" ht="20.25" customHeight="1" thickBot="1">
      <c r="A246" s="244" t="s">
        <v>47</v>
      </c>
      <c r="B246" s="245" t="s">
        <v>82</v>
      </c>
      <c r="C246" s="247"/>
      <c r="D246" s="214" t="s">
        <v>141</v>
      </c>
      <c r="E246" s="248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9"/>
      <c r="AB246" s="250" t="s">
        <v>22</v>
      </c>
      <c r="AC246" s="235" t="s">
        <v>23</v>
      </c>
      <c r="AD246" s="253"/>
      <c r="AE246" s="255" t="s">
        <v>22</v>
      </c>
      <c r="AF246" s="256"/>
      <c r="AG246" s="256"/>
      <c r="AH246" s="235" t="s">
        <v>23</v>
      </c>
      <c r="AI246" s="236"/>
    </row>
    <row r="247" spans="1:35" ht="25.5" customHeight="1" thickBot="1" thickTop="1">
      <c r="A247" s="244"/>
      <c r="B247" s="246"/>
      <c r="C247" s="212"/>
      <c r="D247" s="239" t="s">
        <v>4</v>
      </c>
      <c r="E247" s="240"/>
      <c r="F247" s="239" t="s">
        <v>5</v>
      </c>
      <c r="G247" s="240"/>
      <c r="H247" s="239" t="s">
        <v>26</v>
      </c>
      <c r="I247" s="240"/>
      <c r="J247" s="239" t="s">
        <v>27</v>
      </c>
      <c r="K247" s="240"/>
      <c r="L247" s="239" t="s">
        <v>28</v>
      </c>
      <c r="M247" s="240"/>
      <c r="N247" s="239" t="s">
        <v>29</v>
      </c>
      <c r="O247" s="240"/>
      <c r="P247" s="239" t="s">
        <v>33</v>
      </c>
      <c r="Q247" s="240"/>
      <c r="R247" s="239" t="s">
        <v>40</v>
      </c>
      <c r="S247" s="240"/>
      <c r="T247" s="239" t="s">
        <v>45</v>
      </c>
      <c r="U247" s="240"/>
      <c r="V247" s="239" t="s">
        <v>46</v>
      </c>
      <c r="W247" s="240"/>
      <c r="X247" s="239" t="s">
        <v>49</v>
      </c>
      <c r="Y247" s="240"/>
      <c r="Z247" s="219" t="s">
        <v>50</v>
      </c>
      <c r="AA247" s="220"/>
      <c r="AB247" s="251"/>
      <c r="AC247" s="237"/>
      <c r="AD247" s="254"/>
      <c r="AE247" s="255"/>
      <c r="AF247" s="256"/>
      <c r="AG247" s="256"/>
      <c r="AH247" s="237"/>
      <c r="AI247" s="238"/>
    </row>
    <row r="248" spans="1:35" ht="20.25" customHeight="1" thickBot="1" thickTop="1">
      <c r="A248" s="2"/>
      <c r="B248" s="1"/>
      <c r="C248" s="221" t="s">
        <v>36</v>
      </c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3"/>
      <c r="AB248" s="252"/>
      <c r="AC248" s="24" t="s">
        <v>24</v>
      </c>
      <c r="AD248" s="95" t="s">
        <v>25</v>
      </c>
      <c r="AH248" s="24" t="s">
        <v>24</v>
      </c>
      <c r="AI248" s="25" t="s">
        <v>25</v>
      </c>
    </row>
    <row r="249" spans="1:35" ht="18" customHeight="1" thickBot="1">
      <c r="A249" s="224"/>
      <c r="B249" s="260"/>
      <c r="C249" s="260"/>
      <c r="D249" s="260"/>
      <c r="E249" s="260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260"/>
      <c r="Q249" s="260"/>
      <c r="R249" s="260"/>
      <c r="S249" s="260"/>
      <c r="T249" s="260"/>
      <c r="U249" s="260"/>
      <c r="V249" s="260"/>
      <c r="W249" s="260"/>
      <c r="X249" s="260"/>
      <c r="Y249" s="260"/>
      <c r="Z249" s="260"/>
      <c r="AA249" s="261"/>
      <c r="AB249" s="227" t="s">
        <v>6</v>
      </c>
      <c r="AC249" s="228"/>
      <c r="AD249" s="229"/>
      <c r="AE249" s="94" t="s">
        <v>30</v>
      </c>
      <c r="AF249" s="59" t="s">
        <v>31</v>
      </c>
      <c r="AG249" s="60" t="s">
        <v>32</v>
      </c>
      <c r="AH249" s="258"/>
      <c r="AI249" s="259"/>
    </row>
    <row r="250" spans="1:35" ht="27" customHeight="1" thickBot="1" thickTop="1">
      <c r="A250" s="212" t="s">
        <v>7</v>
      </c>
      <c r="B250" s="216" t="s">
        <v>8</v>
      </c>
      <c r="C250" s="7"/>
      <c r="D250" s="78">
        <v>511571</v>
      </c>
      <c r="E250" s="22" t="s">
        <v>25</v>
      </c>
      <c r="F250" s="78">
        <v>509907</v>
      </c>
      <c r="G250" s="22" t="s">
        <v>25</v>
      </c>
      <c r="H250" s="78">
        <v>501522</v>
      </c>
      <c r="I250" s="22" t="s">
        <v>25</v>
      </c>
      <c r="J250" s="78">
        <v>495405</v>
      </c>
      <c r="K250" s="22" t="s">
        <v>25</v>
      </c>
      <c r="L250" s="193">
        <v>487426</v>
      </c>
      <c r="M250" s="22" t="s">
        <v>25</v>
      </c>
      <c r="N250" s="78">
        <v>485888</v>
      </c>
      <c r="O250" s="22" t="s">
        <v>25</v>
      </c>
      <c r="P250" s="78">
        <v>486309</v>
      </c>
      <c r="Q250" s="22" t="s">
        <v>25</v>
      </c>
      <c r="R250" s="78">
        <v>485088</v>
      </c>
      <c r="S250" s="22" t="s">
        <v>25</v>
      </c>
      <c r="T250" s="78">
        <v>480379</v>
      </c>
      <c r="U250" s="22" t="s">
        <v>25</v>
      </c>
      <c r="V250" s="78">
        <v>478191</v>
      </c>
      <c r="W250" s="22" t="s">
        <v>25</v>
      </c>
      <c r="X250" s="78">
        <v>475549</v>
      </c>
      <c r="Y250" s="22" t="s">
        <v>25</v>
      </c>
      <c r="Z250" s="84">
        <v>475084</v>
      </c>
      <c r="AA250" s="49" t="s">
        <v>25</v>
      </c>
      <c r="AB250" s="230"/>
      <c r="AC250" s="231"/>
      <c r="AD250" s="232"/>
      <c r="AE250" s="187"/>
      <c r="AF250" s="69"/>
      <c r="AG250" s="69"/>
      <c r="AH250" s="114"/>
      <c r="AI250" s="61"/>
    </row>
    <row r="251" spans="1:35" ht="27" customHeight="1" thickBot="1" thickTop="1">
      <c r="A251" s="212"/>
      <c r="B251" s="217"/>
      <c r="C251" s="136" t="s">
        <v>20</v>
      </c>
      <c r="D251" s="89">
        <f>D250-Z223</f>
        <v>1549</v>
      </c>
      <c r="E251" s="30">
        <f>D251/Z223</f>
        <v>0.0030371238887734256</v>
      </c>
      <c r="F251" s="89">
        <f>F250-D250</f>
        <v>-1664</v>
      </c>
      <c r="G251" s="30">
        <f>F251/D250</f>
        <v>-0.003252725428141939</v>
      </c>
      <c r="H251" s="89">
        <f>H250-F250</f>
        <v>-8385</v>
      </c>
      <c r="I251" s="30">
        <f>H251/F250</f>
        <v>-0.016444175114285545</v>
      </c>
      <c r="J251" s="89">
        <f>J250-H250</f>
        <v>-6117</v>
      </c>
      <c r="K251" s="30">
        <f>J251/H250</f>
        <v>-0.012196872719442019</v>
      </c>
      <c r="L251" s="89">
        <f>L250-J250</f>
        <v>-7979</v>
      </c>
      <c r="M251" s="30">
        <f>L251/J250</f>
        <v>-0.016106014271151887</v>
      </c>
      <c r="N251" s="79">
        <f>N250-L250</f>
        <v>-1538</v>
      </c>
      <c r="O251" s="42">
        <f>N251/L250</f>
        <v>-0.003155350760936019</v>
      </c>
      <c r="P251" s="79">
        <f>P250-N250</f>
        <v>421</v>
      </c>
      <c r="Q251" s="42">
        <f>P251/N250</f>
        <v>0.0008664548208640675</v>
      </c>
      <c r="R251" s="79">
        <f>R250-P250</f>
        <v>-1221</v>
      </c>
      <c r="S251" s="42">
        <f>R251/P250</f>
        <v>-0.0025107493383836202</v>
      </c>
      <c r="T251" s="79">
        <f>T250-R250</f>
        <v>-4709</v>
      </c>
      <c r="U251" s="42">
        <f>T251/R250</f>
        <v>-0.009707516986608615</v>
      </c>
      <c r="V251" s="79">
        <f>V250-T250</f>
        <v>-2188</v>
      </c>
      <c r="W251" s="42">
        <f>V251/T250</f>
        <v>-0.0045547369889191655</v>
      </c>
      <c r="X251" s="79">
        <f>X250-V250</f>
        <v>-2642</v>
      </c>
      <c r="Y251" s="42">
        <f>X251/V250</f>
        <v>-0.0055249889688429935</v>
      </c>
      <c r="Z251" s="85">
        <f>Z250-X250</f>
        <v>-465</v>
      </c>
      <c r="AA251" s="54">
        <f>Z251/X250</f>
        <v>-0.0009778172175737936</v>
      </c>
      <c r="AB251" s="175"/>
      <c r="AC251" s="71"/>
      <c r="AD251" s="96"/>
      <c r="AE251" s="69"/>
      <c r="AF251" s="69"/>
      <c r="AG251" s="69"/>
      <c r="AH251" s="165"/>
      <c r="AI251" s="157"/>
    </row>
    <row r="252" spans="1:36" ht="27" customHeight="1" thickBot="1" thickTop="1">
      <c r="A252" s="212"/>
      <c r="B252" s="218"/>
      <c r="C252" s="137" t="s">
        <v>21</v>
      </c>
      <c r="D252" s="80">
        <f>D250-D223</f>
        <v>-27527</v>
      </c>
      <c r="E252" s="31">
        <f>D252/D223</f>
        <v>-0.0510612170699947</v>
      </c>
      <c r="F252" s="80">
        <f>F250-F223</f>
        <v>-26777</v>
      </c>
      <c r="G252" s="31">
        <f>F252/F223</f>
        <v>-0.049893419591416924</v>
      </c>
      <c r="H252" s="80">
        <f>H250-H223</f>
        <v>-28848</v>
      </c>
      <c r="I252" s="31">
        <f>H252/H223</f>
        <v>-0.05439221675434131</v>
      </c>
      <c r="J252" s="80">
        <f>J250-J223</f>
        <v>-28656</v>
      </c>
      <c r="K252" s="31">
        <f>J252/J223</f>
        <v>-0.05468065740438613</v>
      </c>
      <c r="L252" s="80">
        <f>L250-L223</f>
        <v>-31431</v>
      </c>
      <c r="M252" s="31">
        <f>L252/L223</f>
        <v>-0.06057738452020499</v>
      </c>
      <c r="N252" s="80">
        <f>N250-N223</f>
        <v>-32146</v>
      </c>
      <c r="O252" s="31">
        <f>N252/N223</f>
        <v>-0.062053842025812975</v>
      </c>
      <c r="P252" s="80">
        <f>P250-P223</f>
        <v>-33756</v>
      </c>
      <c r="Q252" s="31">
        <f>P252/P223</f>
        <v>-0.0649072712064838</v>
      </c>
      <c r="R252" s="80">
        <f>R250-R223</f>
        <v>-35477</v>
      </c>
      <c r="S252" s="31">
        <f>R252/R223</f>
        <v>-0.0681509513701459</v>
      </c>
      <c r="T252" s="80">
        <f>T250-T223</f>
        <v>-34556</v>
      </c>
      <c r="U252" s="31">
        <f>T252/T223</f>
        <v>-0.06710749900472875</v>
      </c>
      <c r="V252" s="80">
        <f>V250-V223</f>
        <v>-34305</v>
      </c>
      <c r="W252" s="31">
        <f>V252/V223</f>
        <v>-0.06693710780181698</v>
      </c>
      <c r="X252" s="80">
        <f>X250-X223</f>
        <v>-35460</v>
      </c>
      <c r="Y252" s="31">
        <f>X252/X223</f>
        <v>-0.06939212420916266</v>
      </c>
      <c r="Z252" s="85">
        <f>Z250-Z223</f>
        <v>-34938</v>
      </c>
      <c r="AA252" s="54">
        <f>Z252/Z223</f>
        <v>-0.06850292732470364</v>
      </c>
      <c r="AB252" s="70"/>
      <c r="AC252" s="72"/>
      <c r="AD252" s="96"/>
      <c r="AE252" s="104" t="s">
        <v>30</v>
      </c>
      <c r="AF252" s="105" t="s">
        <v>31</v>
      </c>
      <c r="AG252" s="106" t="s">
        <v>32</v>
      </c>
      <c r="AH252" s="43"/>
      <c r="AI252" s="157"/>
      <c r="AJ252" s="157"/>
    </row>
    <row r="253" spans="1:36" ht="27" customHeight="1" thickBot="1" thickTop="1">
      <c r="A253" s="212" t="s">
        <v>9</v>
      </c>
      <c r="B253" s="213" t="s">
        <v>19</v>
      </c>
      <c r="C253" s="138"/>
      <c r="D253" s="81">
        <v>16713</v>
      </c>
      <c r="E253" s="23" t="s">
        <v>25</v>
      </c>
      <c r="F253" s="81">
        <v>14112</v>
      </c>
      <c r="G253" s="23" t="s">
        <v>25</v>
      </c>
      <c r="H253" s="81">
        <v>13015</v>
      </c>
      <c r="I253" s="23" t="s">
        <v>25</v>
      </c>
      <c r="J253" s="81">
        <v>11730</v>
      </c>
      <c r="K253" s="23" t="s">
        <v>25</v>
      </c>
      <c r="L253" s="81">
        <v>11824</v>
      </c>
      <c r="M253" s="23" t="s">
        <v>25</v>
      </c>
      <c r="N253" s="81">
        <v>16259</v>
      </c>
      <c r="O253" s="23" t="s">
        <v>25</v>
      </c>
      <c r="P253" s="81">
        <v>18250</v>
      </c>
      <c r="Q253" s="23" t="s">
        <v>25</v>
      </c>
      <c r="R253" s="81">
        <v>16451</v>
      </c>
      <c r="S253" s="23" t="s">
        <v>25</v>
      </c>
      <c r="T253" s="81">
        <v>17176</v>
      </c>
      <c r="U253" s="23" t="s">
        <v>25</v>
      </c>
      <c r="V253" s="81">
        <v>17028</v>
      </c>
      <c r="W253" s="23" t="s">
        <v>25</v>
      </c>
      <c r="X253" s="81">
        <v>15169</v>
      </c>
      <c r="Y253" s="23" t="s">
        <v>25</v>
      </c>
      <c r="Z253" s="84">
        <v>15116</v>
      </c>
      <c r="AA253" s="49" t="s">
        <v>25</v>
      </c>
      <c r="AB253" s="39">
        <f>D253+F253+H253+J253+L253+N253+P253+R253+T253+V253+X253+Z253</f>
        <v>182843</v>
      </c>
      <c r="AC253" s="77"/>
      <c r="AD253" s="97"/>
      <c r="AE253" s="169">
        <v>118195</v>
      </c>
      <c r="AF253" s="170">
        <v>60606</v>
      </c>
      <c r="AG253" s="170">
        <v>4042</v>
      </c>
      <c r="AH253" s="26" t="s">
        <v>145</v>
      </c>
      <c r="AI253" s="29">
        <v>0.018</v>
      </c>
      <c r="AJ253" s="157"/>
    </row>
    <row r="254" spans="1:35" ht="27" customHeight="1" thickBot="1" thickTop="1">
      <c r="A254" s="212"/>
      <c r="B254" s="213"/>
      <c r="C254" s="136" t="s">
        <v>20</v>
      </c>
      <c r="D254" s="89">
        <f>D253-Z226</f>
        <v>2343</v>
      </c>
      <c r="E254" s="30">
        <f>D254/Z226</f>
        <v>0.16304801670146138</v>
      </c>
      <c r="F254" s="89">
        <f>F253-D253</f>
        <v>-2601</v>
      </c>
      <c r="G254" s="30">
        <f>F254/D253</f>
        <v>-0.15562735595045774</v>
      </c>
      <c r="H254" s="89">
        <f>H253-F253</f>
        <v>-1097</v>
      </c>
      <c r="I254" s="30">
        <f>H254/F253</f>
        <v>-0.07773526077097506</v>
      </c>
      <c r="J254" s="89">
        <f>J253-H253</f>
        <v>-1285</v>
      </c>
      <c r="K254" s="30">
        <f>J254/H253</f>
        <v>-0.0987322320399539</v>
      </c>
      <c r="L254" s="89">
        <f>L253-J253</f>
        <v>94</v>
      </c>
      <c r="M254" s="30">
        <f>L254/J253</f>
        <v>0.008013640238704177</v>
      </c>
      <c r="N254" s="79">
        <f>N253-L253</f>
        <v>4435</v>
      </c>
      <c r="O254" s="42">
        <f>N254/L253</f>
        <v>0.3750845737483085</v>
      </c>
      <c r="P254" s="79">
        <f>P253-N253</f>
        <v>1991</v>
      </c>
      <c r="Q254" s="42">
        <f>P254/N253</f>
        <v>0.12245525555077189</v>
      </c>
      <c r="R254" s="79">
        <f>R253-P253</f>
        <v>-1799</v>
      </c>
      <c r="S254" s="42">
        <f>R254/P253</f>
        <v>-0.09857534246575342</v>
      </c>
      <c r="T254" s="79">
        <f>T253-R253</f>
        <v>725</v>
      </c>
      <c r="U254" s="42">
        <f>T254/R253</f>
        <v>0.044070269284541976</v>
      </c>
      <c r="V254" s="79">
        <f>V253-T253</f>
        <v>-148</v>
      </c>
      <c r="W254" s="42">
        <f>V254/T253</f>
        <v>-0.008616674429436423</v>
      </c>
      <c r="X254" s="79">
        <f>X253-V253</f>
        <v>-1859</v>
      </c>
      <c r="Y254" s="42">
        <f>X254/V253</f>
        <v>-0.10917312661498708</v>
      </c>
      <c r="Z254" s="85">
        <f>Z253-X253</f>
        <v>-53</v>
      </c>
      <c r="AA254" s="54">
        <f>Z254/X253</f>
        <v>-0.003493967960973037</v>
      </c>
      <c r="AB254" s="145">
        <f>D253+F253+H253+J253+L253+N253+P253+R253+T253+V253+X253+Z253</f>
        <v>182843</v>
      </c>
      <c r="AC254" s="178"/>
      <c r="AD254" s="186"/>
      <c r="AE254" s="171"/>
      <c r="AF254" s="171"/>
      <c r="AG254" s="171"/>
      <c r="AH254" s="158"/>
      <c r="AI254" s="159"/>
    </row>
    <row r="255" spans="1:36" ht="27" customHeight="1" thickBot="1" thickTop="1">
      <c r="A255" s="212"/>
      <c r="B255" s="213"/>
      <c r="C255" s="137" t="s">
        <v>21</v>
      </c>
      <c r="D255" s="80">
        <f>D253-D226</f>
        <v>1511</v>
      </c>
      <c r="E255" s="31">
        <f>D255/D226</f>
        <v>0.0993948164715169</v>
      </c>
      <c r="F255" s="80">
        <f>F253-F226</f>
        <v>622</v>
      </c>
      <c r="G255" s="31">
        <f>F255/F226</f>
        <v>0.04610822831727205</v>
      </c>
      <c r="H255" s="80">
        <f>H253-H226</f>
        <v>-320</v>
      </c>
      <c r="I255" s="31">
        <f>H255/H226</f>
        <v>-0.023997000374953132</v>
      </c>
      <c r="J255" s="80">
        <f>J253-J226</f>
        <v>-341</v>
      </c>
      <c r="K255" s="31">
        <f>J255/J226</f>
        <v>-0.028249523651727282</v>
      </c>
      <c r="L255" s="80">
        <f>L253-L226</f>
        <v>717</v>
      </c>
      <c r="M255" s="31">
        <f>L255/L226</f>
        <v>0.06455388493742685</v>
      </c>
      <c r="N255" s="80">
        <f>N253-N226</f>
        <v>-892</v>
      </c>
      <c r="O255" s="31">
        <f>N255/N226</f>
        <v>-0.05200862923444697</v>
      </c>
      <c r="P255" s="80">
        <f>P253-P226</f>
        <v>908</v>
      </c>
      <c r="Q255" s="31">
        <f>P255/P226</f>
        <v>0.052358436166532116</v>
      </c>
      <c r="R255" s="80">
        <f>R253-R226</f>
        <v>-881</v>
      </c>
      <c r="S255" s="31">
        <f>R255/R226</f>
        <v>-0.05083083314101085</v>
      </c>
      <c r="T255" s="80">
        <f>T253-T226</f>
        <v>454</v>
      </c>
      <c r="U255" s="31">
        <f>T255/T226</f>
        <v>0.02714986245664394</v>
      </c>
      <c r="V255" s="80">
        <f>V253-V226</f>
        <v>655</v>
      </c>
      <c r="W255" s="31">
        <f>V255/V226</f>
        <v>0.040004886092957916</v>
      </c>
      <c r="X255" s="80">
        <f>X253-X226</f>
        <v>50</v>
      </c>
      <c r="Y255" s="31">
        <f>X255/X226</f>
        <v>0.0033070970302268667</v>
      </c>
      <c r="Z255" s="85">
        <f>Z253-Z226</f>
        <v>746</v>
      </c>
      <c r="AA255" s="54">
        <f>Z255/Z226</f>
        <v>0.05191370911621433</v>
      </c>
      <c r="AB255" s="189"/>
      <c r="AC255" s="178"/>
      <c r="AD255" s="190"/>
      <c r="AE255" s="104" t="s">
        <v>30</v>
      </c>
      <c r="AF255" s="105" t="s">
        <v>31</v>
      </c>
      <c r="AG255" s="106" t="s">
        <v>32</v>
      </c>
      <c r="AH255" s="156"/>
      <c r="AI255" s="3"/>
      <c r="AJ255" s="167"/>
    </row>
    <row r="256" spans="1:36" ht="27" customHeight="1" thickBot="1" thickTop="1">
      <c r="A256" s="212" t="s">
        <v>10</v>
      </c>
      <c r="B256" s="213" t="s">
        <v>17</v>
      </c>
      <c r="C256" s="139"/>
      <c r="D256" s="82">
        <v>8415</v>
      </c>
      <c r="E256" s="23" t="s">
        <v>25</v>
      </c>
      <c r="F256" s="82">
        <v>9368</v>
      </c>
      <c r="G256" s="23" t="s">
        <v>25</v>
      </c>
      <c r="H256" s="82">
        <v>15270</v>
      </c>
      <c r="I256" s="23" t="s">
        <v>25</v>
      </c>
      <c r="J256" s="82">
        <v>11911</v>
      </c>
      <c r="K256" s="23" t="s">
        <v>25</v>
      </c>
      <c r="L256" s="82">
        <v>13419</v>
      </c>
      <c r="M256" s="23" t="s">
        <v>25</v>
      </c>
      <c r="N256" s="82">
        <v>11809</v>
      </c>
      <c r="O256" s="23" t="s">
        <v>25</v>
      </c>
      <c r="P256" s="82">
        <v>12021</v>
      </c>
      <c r="Q256" s="23" t="s">
        <v>25</v>
      </c>
      <c r="R256" s="82">
        <v>11125</v>
      </c>
      <c r="S256" s="23" t="s">
        <v>25</v>
      </c>
      <c r="T256" s="82">
        <v>15198</v>
      </c>
      <c r="U256" s="23" t="s">
        <v>25</v>
      </c>
      <c r="V256" s="82">
        <v>11684</v>
      </c>
      <c r="W256" s="23" t="s">
        <v>25</v>
      </c>
      <c r="X256" s="82">
        <v>11297</v>
      </c>
      <c r="Y256" s="23" t="s">
        <v>25</v>
      </c>
      <c r="Z256" s="84">
        <v>8526</v>
      </c>
      <c r="AA256" s="49" t="s">
        <v>25</v>
      </c>
      <c r="AB256" s="39">
        <f>D256+F256+H256+J256+L256+N256+P256+R256+T256+V256+X256+Z256</f>
        <v>140043</v>
      </c>
      <c r="AC256" s="191"/>
      <c r="AD256" s="192"/>
      <c r="AE256" s="172">
        <v>98877</v>
      </c>
      <c r="AF256" s="173">
        <v>38697</v>
      </c>
      <c r="AG256" s="174">
        <v>2469</v>
      </c>
      <c r="AH256" s="26" t="s">
        <v>146</v>
      </c>
      <c r="AI256" s="29">
        <v>0.0594</v>
      </c>
      <c r="AJ256" s="167"/>
    </row>
    <row r="257" spans="1:35" ht="27" customHeight="1" thickBot="1" thickTop="1">
      <c r="A257" s="212"/>
      <c r="B257" s="213"/>
      <c r="C257" s="140" t="s">
        <v>20</v>
      </c>
      <c r="D257" s="89">
        <f>D256-Z229</f>
        <v>-5</v>
      </c>
      <c r="E257" s="30">
        <f>D257/Z229</f>
        <v>-0.0005938242280285036</v>
      </c>
      <c r="F257" s="89">
        <f>F256-D256</f>
        <v>953</v>
      </c>
      <c r="G257" s="30">
        <f>F257/D256</f>
        <v>0.1132501485442662</v>
      </c>
      <c r="H257" s="89">
        <f>H256-F256</f>
        <v>5902</v>
      </c>
      <c r="I257" s="30">
        <f>H257/F256</f>
        <v>0.6300170794192997</v>
      </c>
      <c r="J257" s="89">
        <f>J256-H256</f>
        <v>-3359</v>
      </c>
      <c r="K257" s="30">
        <f>J257/H256</f>
        <v>-0.21997380484610346</v>
      </c>
      <c r="L257" s="89">
        <f>L256-J256</f>
        <v>1508</v>
      </c>
      <c r="M257" s="30">
        <f>L257/J256</f>
        <v>0.12660565863487533</v>
      </c>
      <c r="N257" s="79">
        <f>N256-L256</f>
        <v>-1610</v>
      </c>
      <c r="O257" s="42">
        <f>N257/L256</f>
        <v>-0.11997913406364111</v>
      </c>
      <c r="P257" s="79">
        <f>P256-N256</f>
        <v>212</v>
      </c>
      <c r="Q257" s="42">
        <f>P257/N256</f>
        <v>0.01795240917943941</v>
      </c>
      <c r="R257" s="79">
        <f>R256-P256</f>
        <v>-896</v>
      </c>
      <c r="S257" s="42">
        <f>R257/P256</f>
        <v>-0.07453622826719906</v>
      </c>
      <c r="T257" s="79">
        <f>T256-R256</f>
        <v>4073</v>
      </c>
      <c r="U257" s="42">
        <f>T257/R256</f>
        <v>0.3661123595505618</v>
      </c>
      <c r="V257" s="79">
        <f>V256-T256</f>
        <v>-3514</v>
      </c>
      <c r="W257" s="42">
        <f>V257/T256</f>
        <v>-0.23121463350440846</v>
      </c>
      <c r="X257" s="79">
        <f>X256-V256</f>
        <v>-387</v>
      </c>
      <c r="Y257" s="42">
        <f>X257/V256</f>
        <v>-0.03312221841834988</v>
      </c>
      <c r="Z257" s="85">
        <f>Z256-X256</f>
        <v>-2771</v>
      </c>
      <c r="AA257" s="54">
        <f>Z257/X256</f>
        <v>-0.24528635921040984</v>
      </c>
      <c r="AB257" s="145">
        <f>D256+F256+H256+J256+L256+N256+P256+R256+T256+V256+X256+Z256</f>
        <v>140043</v>
      </c>
      <c r="AC257" s="178"/>
      <c r="AD257" s="186"/>
      <c r="AE257" s="171"/>
      <c r="AF257" s="171"/>
      <c r="AG257" s="171"/>
      <c r="AH257" s="158"/>
      <c r="AI257" s="159"/>
    </row>
    <row r="258" spans="1:36" ht="27" customHeight="1" thickBot="1" thickTop="1">
      <c r="A258" s="212"/>
      <c r="B258" s="213"/>
      <c r="C258" s="137" t="s">
        <v>21</v>
      </c>
      <c r="D258" s="80">
        <f>D256-D229</f>
        <v>939</v>
      </c>
      <c r="E258" s="31">
        <f>D258/D229</f>
        <v>0.12560192616372393</v>
      </c>
      <c r="F258" s="80">
        <f>F256-F229</f>
        <v>11</v>
      </c>
      <c r="G258" s="31">
        <f>F258/F229</f>
        <v>0.001175590467030031</v>
      </c>
      <c r="H258" s="80">
        <f>H256-H229</f>
        <v>1941</v>
      </c>
      <c r="I258" s="31">
        <f>H258/H229</f>
        <v>0.14562232725635832</v>
      </c>
      <c r="J258" s="80">
        <f>J256-J229</f>
        <v>-806</v>
      </c>
      <c r="K258" s="31">
        <f>J258/J229</f>
        <v>-0.06337972792325233</v>
      </c>
      <c r="L258" s="80">
        <f>L256-L229</f>
        <v>2550</v>
      </c>
      <c r="M258" s="31">
        <f>L258/L229</f>
        <v>0.23461219983439138</v>
      </c>
      <c r="N258" s="80">
        <f>N256-N229</f>
        <v>-181</v>
      </c>
      <c r="O258" s="31">
        <f>N258/N229</f>
        <v>-0.015095913261050876</v>
      </c>
      <c r="P258" s="80">
        <f>P256-P229</f>
        <v>1737</v>
      </c>
      <c r="Q258" s="31">
        <f>P258/P229</f>
        <v>0.1689031505250875</v>
      </c>
      <c r="R258" s="80">
        <f>R256-R229</f>
        <v>427</v>
      </c>
      <c r="S258" s="31">
        <f>R258/R229</f>
        <v>0.03991400261731165</v>
      </c>
      <c r="T258" s="80">
        <f>T256-T229</f>
        <v>-386</v>
      </c>
      <c r="U258" s="31">
        <f>T258/T229</f>
        <v>-0.02476899383983573</v>
      </c>
      <c r="V258" s="80">
        <f>V256-V229</f>
        <v>91</v>
      </c>
      <c r="W258" s="31">
        <f>V258/V229</f>
        <v>0.007849564392305702</v>
      </c>
      <c r="X258" s="80">
        <f>X256-X229</f>
        <v>1423</v>
      </c>
      <c r="Y258" s="31">
        <f>X258/X229</f>
        <v>0.14411585983390723</v>
      </c>
      <c r="Z258" s="85">
        <f>Z256-Z229</f>
        <v>106</v>
      </c>
      <c r="AA258" s="54">
        <f>Z258/Z229</f>
        <v>0.012589073634204275</v>
      </c>
      <c r="AB258" s="113"/>
      <c r="AC258" s="57"/>
      <c r="AD258" s="99"/>
      <c r="AE258" s="104" t="s">
        <v>30</v>
      </c>
      <c r="AF258" s="105" t="s">
        <v>31</v>
      </c>
      <c r="AG258" s="106" t="s">
        <v>32</v>
      </c>
      <c r="AH258" s="178"/>
      <c r="AI258" s="3"/>
      <c r="AJ258" s="157"/>
    </row>
    <row r="259" spans="1:36" ht="27" customHeight="1" thickBot="1" thickTop="1">
      <c r="A259" s="212" t="s">
        <v>11</v>
      </c>
      <c r="B259" s="213" t="s">
        <v>18</v>
      </c>
      <c r="C259" s="139"/>
      <c r="D259" s="82">
        <v>3413</v>
      </c>
      <c r="E259" s="23" t="s">
        <v>25</v>
      </c>
      <c r="F259" s="82">
        <v>3328</v>
      </c>
      <c r="G259" s="23" t="s">
        <v>25</v>
      </c>
      <c r="H259" s="82">
        <v>6359</v>
      </c>
      <c r="I259" s="23" t="s">
        <v>25</v>
      </c>
      <c r="J259" s="82">
        <v>6293</v>
      </c>
      <c r="K259" s="23" t="s">
        <v>25</v>
      </c>
      <c r="L259" s="82">
        <v>5684</v>
      </c>
      <c r="M259" s="23" t="s">
        <v>25</v>
      </c>
      <c r="N259" s="82">
        <v>5063</v>
      </c>
      <c r="O259" s="23" t="s">
        <v>25</v>
      </c>
      <c r="P259" s="82">
        <v>5249</v>
      </c>
      <c r="Q259" s="23" t="s">
        <v>25</v>
      </c>
      <c r="R259" s="82">
        <v>5060</v>
      </c>
      <c r="S259" s="23" t="s">
        <v>25</v>
      </c>
      <c r="T259" s="82">
        <v>5995</v>
      </c>
      <c r="U259" s="23" t="s">
        <v>25</v>
      </c>
      <c r="V259" s="82">
        <v>6132</v>
      </c>
      <c r="W259" s="23" t="s">
        <v>25</v>
      </c>
      <c r="X259" s="82">
        <v>4104</v>
      </c>
      <c r="Y259" s="23" t="s">
        <v>25</v>
      </c>
      <c r="Z259" s="84">
        <v>4616</v>
      </c>
      <c r="AA259" s="49" t="s">
        <v>25</v>
      </c>
      <c r="AB259" s="39">
        <f>D259+F259+H259+J259+L259+N259+P259+R259+T259+V259+X259+Z259</f>
        <v>61296</v>
      </c>
      <c r="AC259" s="77"/>
      <c r="AD259" s="97"/>
      <c r="AE259" s="172">
        <v>48162</v>
      </c>
      <c r="AF259" s="173">
        <v>13134</v>
      </c>
      <c r="AG259" s="174">
        <v>0</v>
      </c>
      <c r="AH259" s="26" t="s">
        <v>147</v>
      </c>
      <c r="AI259" s="29">
        <v>-0.0197</v>
      </c>
      <c r="AJ259" s="157"/>
    </row>
    <row r="260" spans="1:35" ht="27" customHeight="1" thickBot="1" thickTop="1">
      <c r="A260" s="212"/>
      <c r="B260" s="213"/>
      <c r="C260" s="140" t="s">
        <v>20</v>
      </c>
      <c r="D260" s="89">
        <f>D259-Z232</f>
        <v>-56</v>
      </c>
      <c r="E260" s="30">
        <f>D260/Z232</f>
        <v>-0.01614298068607668</v>
      </c>
      <c r="F260" s="89">
        <f>F259-D259</f>
        <v>-85</v>
      </c>
      <c r="G260" s="30">
        <f>F260/D259</f>
        <v>-0.024904775857017288</v>
      </c>
      <c r="H260" s="89">
        <f>H259-F259</f>
        <v>3031</v>
      </c>
      <c r="I260" s="30">
        <f>H260/F259</f>
        <v>0.9107572115384616</v>
      </c>
      <c r="J260" s="89">
        <f>J259-H259</f>
        <v>-66</v>
      </c>
      <c r="K260" s="30">
        <f>J260/H259</f>
        <v>-0.010378990407296744</v>
      </c>
      <c r="L260" s="89">
        <f>L259-J259</f>
        <v>-609</v>
      </c>
      <c r="M260" s="30">
        <f>L260/J259</f>
        <v>-0.0967741935483871</v>
      </c>
      <c r="N260" s="79">
        <f>N259-L259</f>
        <v>-621</v>
      </c>
      <c r="O260" s="42">
        <f>N260/L259</f>
        <v>-0.10925404644616467</v>
      </c>
      <c r="P260" s="79">
        <f>P259-N259</f>
        <v>186</v>
      </c>
      <c r="Q260" s="42">
        <f>P260/N259</f>
        <v>0.03673711238396208</v>
      </c>
      <c r="R260" s="79">
        <f>R259-P259</f>
        <v>-189</v>
      </c>
      <c r="S260" s="42">
        <f>R260/P259</f>
        <v>-0.03600685844922842</v>
      </c>
      <c r="T260" s="79">
        <f>T259-R259</f>
        <v>935</v>
      </c>
      <c r="U260" s="42">
        <f>T260/R259</f>
        <v>0.18478260869565216</v>
      </c>
      <c r="V260" s="79">
        <f>V259-T259</f>
        <v>137</v>
      </c>
      <c r="W260" s="42">
        <f>V260/T259</f>
        <v>0.022852376980817348</v>
      </c>
      <c r="X260" s="79">
        <f>X259-V259</f>
        <v>-2028</v>
      </c>
      <c r="Y260" s="42">
        <f>X260/V259</f>
        <v>-0.33072407045009783</v>
      </c>
      <c r="Z260" s="85">
        <f>Z259-X259</f>
        <v>512</v>
      </c>
      <c r="AA260" s="54">
        <f>Z260/X259</f>
        <v>0.12475633528265107</v>
      </c>
      <c r="AB260" s="145">
        <f>D259+F259+H259+J259+L259+N259+P259+R259+T259+V259+X259+Z259</f>
        <v>61296</v>
      </c>
      <c r="AC260" s="178"/>
      <c r="AD260" s="186"/>
      <c r="AE260" s="171"/>
      <c r="AF260" s="171"/>
      <c r="AG260" s="171"/>
      <c r="AH260" s="158"/>
      <c r="AI260" s="159"/>
    </row>
    <row r="261" spans="1:37" ht="27" customHeight="1" thickBot="1" thickTop="1">
      <c r="A261" s="212"/>
      <c r="B261" s="213"/>
      <c r="C261" s="137" t="s">
        <v>21</v>
      </c>
      <c r="D261" s="80">
        <f>D259-D232</f>
        <v>-298</v>
      </c>
      <c r="E261" s="31">
        <f>D261/D232</f>
        <v>-0.08030180544327674</v>
      </c>
      <c r="F261" s="80">
        <f>F259-F232</f>
        <v>-536</v>
      </c>
      <c r="G261" s="31">
        <f>F261/F232</f>
        <v>-0.13871635610766045</v>
      </c>
      <c r="H261" s="80">
        <f>H259-H232</f>
        <v>219</v>
      </c>
      <c r="I261" s="31">
        <f>H261/H232</f>
        <v>0.03566775244299674</v>
      </c>
      <c r="J261" s="80">
        <f>J259-J232</f>
        <v>647</v>
      </c>
      <c r="K261" s="31">
        <f>J261/J232</f>
        <v>0.11459440311725115</v>
      </c>
      <c r="L261" s="80">
        <f>L259-L232</f>
        <v>438</v>
      </c>
      <c r="M261" s="31">
        <f>L261/L232</f>
        <v>0.08349218452154022</v>
      </c>
      <c r="N261" s="80">
        <f>N259-N232</f>
        <v>-2122</v>
      </c>
      <c r="O261" s="31">
        <f>N261/N232</f>
        <v>-0.2953375086986778</v>
      </c>
      <c r="P261" s="80">
        <f>P259-P232</f>
        <v>377</v>
      </c>
      <c r="Q261" s="31">
        <f>P261/P232</f>
        <v>0.07738095238095238</v>
      </c>
      <c r="R261" s="80">
        <f>R259-R232</f>
        <v>-1686</v>
      </c>
      <c r="S261" s="31">
        <f>R261/R232</f>
        <v>-0.2499258820041506</v>
      </c>
      <c r="T261" s="80">
        <f>T259-T232</f>
        <v>11</v>
      </c>
      <c r="U261" s="31">
        <f>T261/T232</f>
        <v>0.001838235294117647</v>
      </c>
      <c r="V261" s="80">
        <f>V259-V232</f>
        <v>1385</v>
      </c>
      <c r="W261" s="31">
        <f>V261/V232</f>
        <v>0.291763218875079</v>
      </c>
      <c r="X261" s="80">
        <f>X259-X232</f>
        <v>-814</v>
      </c>
      <c r="Y261" s="31">
        <f>X261/X232</f>
        <v>-0.16551443676291175</v>
      </c>
      <c r="Z261" s="85">
        <f>Z259-Z232</f>
        <v>1147</v>
      </c>
      <c r="AA261" s="54">
        <f>Z261/Z232</f>
        <v>0.3306428365523206</v>
      </c>
      <c r="AB261" s="113"/>
      <c r="AC261" s="57"/>
      <c r="AD261" s="99"/>
      <c r="AE261" s="104" t="s">
        <v>30</v>
      </c>
      <c r="AF261" s="105" t="s">
        <v>31</v>
      </c>
      <c r="AG261" s="106" t="s">
        <v>32</v>
      </c>
      <c r="AH261" s="156"/>
      <c r="AI261" s="3"/>
      <c r="AJ261" s="157"/>
      <c r="AK261" s="157"/>
    </row>
    <row r="262" spans="1:37" ht="27" customHeight="1" thickBot="1" thickTop="1">
      <c r="A262" s="212" t="s">
        <v>12</v>
      </c>
      <c r="B262" s="213" t="s">
        <v>16</v>
      </c>
      <c r="C262" s="139"/>
      <c r="D262" s="82">
        <v>12067</v>
      </c>
      <c r="E262" s="23" t="s">
        <v>25</v>
      </c>
      <c r="F262" s="82">
        <v>9003</v>
      </c>
      <c r="G262" s="23" t="s">
        <v>25</v>
      </c>
      <c r="H262" s="82">
        <v>8442</v>
      </c>
      <c r="I262" s="23" t="s">
        <v>25</v>
      </c>
      <c r="J262" s="82">
        <v>7989</v>
      </c>
      <c r="K262" s="23" t="s">
        <v>25</v>
      </c>
      <c r="L262" s="82">
        <v>8390</v>
      </c>
      <c r="M262" s="23" t="s">
        <v>25</v>
      </c>
      <c r="N262" s="82">
        <v>8623</v>
      </c>
      <c r="O262" s="23" t="s">
        <v>25</v>
      </c>
      <c r="P262" s="82">
        <v>10358</v>
      </c>
      <c r="Q262" s="23" t="s">
        <v>25</v>
      </c>
      <c r="R262" s="82">
        <v>10773</v>
      </c>
      <c r="S262" s="23" t="s">
        <v>25</v>
      </c>
      <c r="T262" s="82">
        <v>10314</v>
      </c>
      <c r="U262" s="23" t="s">
        <v>25</v>
      </c>
      <c r="V262" s="82">
        <v>10451</v>
      </c>
      <c r="W262" s="23" t="s">
        <v>25</v>
      </c>
      <c r="X262" s="82">
        <v>9806</v>
      </c>
      <c r="Y262" s="23" t="s">
        <v>25</v>
      </c>
      <c r="Z262" s="84">
        <v>10249</v>
      </c>
      <c r="AA262" s="49" t="s">
        <v>25</v>
      </c>
      <c r="AB262" s="39">
        <f>D262+F262+H262+J262+L262+N262+P262+R262+T262+V262+X262+Z262</f>
        <v>116465</v>
      </c>
      <c r="AC262" s="77"/>
      <c r="AD262" s="97"/>
      <c r="AE262" s="172">
        <v>75911</v>
      </c>
      <c r="AF262" s="173">
        <v>40074</v>
      </c>
      <c r="AG262" s="174">
        <v>480</v>
      </c>
      <c r="AH262" s="26" t="s">
        <v>148</v>
      </c>
      <c r="AI262" s="29">
        <v>0.0794</v>
      </c>
      <c r="AJ262" s="157"/>
      <c r="AK262" s="157"/>
    </row>
    <row r="263" spans="1:35" ht="27" customHeight="1" thickBot="1" thickTop="1">
      <c r="A263" s="212"/>
      <c r="B263" s="213"/>
      <c r="C263" s="140" t="s">
        <v>20</v>
      </c>
      <c r="D263" s="89">
        <f>D262-Z235</f>
        <v>2360</v>
      </c>
      <c r="E263" s="30">
        <f>D263/Z235</f>
        <v>0.24312351910992067</v>
      </c>
      <c r="F263" s="89">
        <f>F262-D262</f>
        <v>-3064</v>
      </c>
      <c r="G263" s="30">
        <f>F263/D262</f>
        <v>-0.2539156376895666</v>
      </c>
      <c r="H263" s="89">
        <f>H262-F262</f>
        <v>-561</v>
      </c>
      <c r="I263" s="30">
        <f>H263/F262</f>
        <v>-0.062312562479173605</v>
      </c>
      <c r="J263" s="89">
        <f>J262-H262</f>
        <v>-453</v>
      </c>
      <c r="K263" s="30">
        <f>J263/H262</f>
        <v>-0.05366027007818053</v>
      </c>
      <c r="L263" s="89">
        <f>L262-J262</f>
        <v>401</v>
      </c>
      <c r="M263" s="30">
        <f>L263/J262</f>
        <v>0.05019401677306296</v>
      </c>
      <c r="N263" s="79">
        <f>N262-L262</f>
        <v>233</v>
      </c>
      <c r="O263" s="42">
        <f>N263/L262</f>
        <v>0.027771156138259832</v>
      </c>
      <c r="P263" s="79">
        <f>P262-N262</f>
        <v>1735</v>
      </c>
      <c r="Q263" s="42">
        <f>P263/N262</f>
        <v>0.20120607677142527</v>
      </c>
      <c r="R263" s="79">
        <f>R262-P262</f>
        <v>415</v>
      </c>
      <c r="S263" s="42">
        <f>R263/P262</f>
        <v>0.04006564973933192</v>
      </c>
      <c r="T263" s="79">
        <f>T262-R262</f>
        <v>-459</v>
      </c>
      <c r="U263" s="42">
        <f>T263/R262</f>
        <v>-0.042606516290726815</v>
      </c>
      <c r="V263" s="79">
        <f>V262-T262</f>
        <v>137</v>
      </c>
      <c r="W263" s="42">
        <f>V263/T262</f>
        <v>0.013282916424277681</v>
      </c>
      <c r="X263" s="79">
        <f>X262-V262</f>
        <v>-645</v>
      </c>
      <c r="Y263" s="42">
        <f>X263/V262</f>
        <v>-0.061716582145249256</v>
      </c>
      <c r="Z263" s="85">
        <f>Z262-X262</f>
        <v>443</v>
      </c>
      <c r="AA263" s="54">
        <f>Z263/X262</f>
        <v>0.045176422598409136</v>
      </c>
      <c r="AB263" s="145">
        <f>D262+F262+H262+J262+L262+N262+P262+R262+T262+V262+X262+Z262</f>
        <v>116465</v>
      </c>
      <c r="AC263" s="12"/>
      <c r="AD263" s="100"/>
      <c r="AE263" s="150"/>
      <c r="AF263" s="157"/>
      <c r="AG263" s="157"/>
      <c r="AH263" s="182"/>
      <c r="AI263" s="159"/>
    </row>
    <row r="264" spans="1:34" ht="27" customHeight="1" thickBot="1" thickTop="1">
      <c r="A264" s="212"/>
      <c r="B264" s="213"/>
      <c r="C264" s="137" t="s">
        <v>21</v>
      </c>
      <c r="D264" s="80">
        <f>D262-D235</f>
        <v>1180</v>
      </c>
      <c r="E264" s="31">
        <f>D264/D235</f>
        <v>0.10838614861761735</v>
      </c>
      <c r="F264" s="80">
        <f>F262-F235</f>
        <v>979</v>
      </c>
      <c r="G264" s="31">
        <f>F264/F235</f>
        <v>0.12200897308075773</v>
      </c>
      <c r="H264" s="80">
        <f>H262-H235</f>
        <v>449</v>
      </c>
      <c r="I264" s="31">
        <f>H264/H235</f>
        <v>0.05617415238333542</v>
      </c>
      <c r="J264" s="80">
        <f>J262-J235</f>
        <v>127</v>
      </c>
      <c r="K264" s="31">
        <f>J264/J235</f>
        <v>0.016153650470618165</v>
      </c>
      <c r="L264" s="80">
        <f>L262-L235</f>
        <v>1069</v>
      </c>
      <c r="M264" s="31">
        <f>L264/L235</f>
        <v>0.1460183035104494</v>
      </c>
      <c r="N264" s="80">
        <f>N262-N235</f>
        <v>212</v>
      </c>
      <c r="O264" s="31">
        <f>N264/N235</f>
        <v>0.025205088574485793</v>
      </c>
      <c r="P264" s="80">
        <f>P262-P235</f>
        <v>1196</v>
      </c>
      <c r="Q264" s="31">
        <f>P264/P235</f>
        <v>0.13053918358437022</v>
      </c>
      <c r="R264" s="80">
        <f>R262-R235</f>
        <v>-441</v>
      </c>
      <c r="S264" s="31">
        <f>R264/R235</f>
        <v>-0.03932584269662921</v>
      </c>
      <c r="T264" s="80">
        <f>T262-T235</f>
        <v>1707</v>
      </c>
      <c r="U264" s="31">
        <f>T264/T235</f>
        <v>0.198326943185779</v>
      </c>
      <c r="V264" s="80">
        <f>V262-V235</f>
        <v>923</v>
      </c>
      <c r="W264" s="31">
        <f>V264/V235</f>
        <v>0.09687237615449203</v>
      </c>
      <c r="X264" s="80">
        <f>X262-X235</f>
        <v>629</v>
      </c>
      <c r="Y264" s="31">
        <f>X264/X235</f>
        <v>0.06854091751116922</v>
      </c>
      <c r="Z264" s="85">
        <f>Z262-Z235</f>
        <v>542</v>
      </c>
      <c r="AA264" s="54">
        <f>Z264/Z235</f>
        <v>0.055835994643041106</v>
      </c>
      <c r="AB264" s="10"/>
      <c r="AC264" s="9"/>
      <c r="AD264" s="101"/>
      <c r="AE264" s="157"/>
      <c r="AF264" s="157"/>
      <c r="AG264" s="157"/>
      <c r="AH264" s="9"/>
    </row>
    <row r="265" spans="1:34" ht="27" customHeight="1" thickBot="1">
      <c r="A265" s="214" t="s">
        <v>13</v>
      </c>
      <c r="B265" s="257"/>
      <c r="C265" s="257"/>
      <c r="D265" s="257"/>
      <c r="E265" s="257"/>
      <c r="F265" s="257"/>
      <c r="G265" s="257"/>
      <c r="H265" s="257"/>
      <c r="I265" s="257"/>
      <c r="J265" s="257"/>
      <c r="K265" s="257"/>
      <c r="L265" s="257"/>
      <c r="M265" s="257"/>
      <c r="N265" s="257"/>
      <c r="O265" s="257"/>
      <c r="P265" s="257"/>
      <c r="Q265" s="257"/>
      <c r="R265" s="257"/>
      <c r="S265" s="257"/>
      <c r="T265" s="257"/>
      <c r="U265" s="257"/>
      <c r="V265" s="257"/>
      <c r="W265" s="257"/>
      <c r="X265" s="257"/>
      <c r="Y265" s="257"/>
      <c r="Z265" s="257"/>
      <c r="AA265" s="257"/>
      <c r="AB265" s="10"/>
      <c r="AC265" s="9"/>
      <c r="AD265" s="101"/>
      <c r="AH265" s="9"/>
    </row>
    <row r="266" spans="1:34" ht="27" customHeight="1" thickBot="1">
      <c r="A266" s="212" t="s">
        <v>14</v>
      </c>
      <c r="B266" s="216" t="s">
        <v>15</v>
      </c>
      <c r="C266" s="5"/>
      <c r="D266" s="82">
        <v>13706</v>
      </c>
      <c r="E266" s="23" t="s">
        <v>25</v>
      </c>
      <c r="F266" s="82">
        <v>15226</v>
      </c>
      <c r="G266" s="23" t="s">
        <v>25</v>
      </c>
      <c r="H266" s="82">
        <v>15270</v>
      </c>
      <c r="I266" s="23" t="s">
        <v>25</v>
      </c>
      <c r="J266" s="82">
        <v>13775</v>
      </c>
      <c r="K266" s="23" t="s">
        <v>25</v>
      </c>
      <c r="L266" s="82">
        <v>12903</v>
      </c>
      <c r="M266" s="23" t="s">
        <v>25</v>
      </c>
      <c r="N266" s="82">
        <v>12863</v>
      </c>
      <c r="O266" s="23" t="s">
        <v>25</v>
      </c>
      <c r="P266" s="82">
        <v>12996</v>
      </c>
      <c r="Q266" s="23" t="s">
        <v>25</v>
      </c>
      <c r="R266" s="82">
        <v>13417</v>
      </c>
      <c r="S266" s="23" t="s">
        <v>25</v>
      </c>
      <c r="T266" s="82">
        <v>13233</v>
      </c>
      <c r="U266" s="23" t="s">
        <v>25</v>
      </c>
      <c r="V266" s="82">
        <v>12939</v>
      </c>
      <c r="W266" s="23" t="s">
        <v>25</v>
      </c>
      <c r="X266" s="82">
        <v>13617</v>
      </c>
      <c r="Y266" s="23" t="s">
        <v>25</v>
      </c>
      <c r="Z266" s="84">
        <v>13229</v>
      </c>
      <c r="AA266" s="49" t="s">
        <v>25</v>
      </c>
      <c r="AB266" s="151">
        <f>(D266+F266+H266+J266+L266+N266+P266+R266+T266+V266+X266+Z266)/12</f>
        <v>13597.833333333334</v>
      </c>
      <c r="AC266" s="9"/>
      <c r="AD266" s="101"/>
      <c r="AE266" s="157"/>
      <c r="AF266" s="150"/>
      <c r="AH266" s="91"/>
    </row>
    <row r="267" spans="1:34" ht="27" customHeight="1" thickBot="1" thickTop="1">
      <c r="A267" s="212"/>
      <c r="B267" s="217"/>
      <c r="C267" s="140" t="s">
        <v>20</v>
      </c>
      <c r="D267" s="89">
        <f>D266-Z239</f>
        <v>650</v>
      </c>
      <c r="E267" s="30">
        <f>D267/Z239</f>
        <v>0.04978553921568627</v>
      </c>
      <c r="F267" s="89">
        <f>F266-D266</f>
        <v>1520</v>
      </c>
      <c r="G267" s="30">
        <f>F267/D266</f>
        <v>0.11090033561943674</v>
      </c>
      <c r="H267" s="89">
        <f>H266-F266</f>
        <v>44</v>
      </c>
      <c r="I267" s="30">
        <f>H267/F266</f>
        <v>0.00288979377380796</v>
      </c>
      <c r="J267" s="89">
        <f>J266-H266</f>
        <v>-1495</v>
      </c>
      <c r="K267" s="30">
        <f>J267/H266</f>
        <v>-0.09790438768827767</v>
      </c>
      <c r="L267" s="89">
        <f>L266-J266</f>
        <v>-872</v>
      </c>
      <c r="M267" s="30">
        <f>L267/J266</f>
        <v>-0.06330308529945554</v>
      </c>
      <c r="N267" s="79">
        <f>N266-L266</f>
        <v>-40</v>
      </c>
      <c r="O267" s="42">
        <f>N267/L266</f>
        <v>-0.0031000542509493916</v>
      </c>
      <c r="P267" s="79">
        <f>P266-N266</f>
        <v>133</v>
      </c>
      <c r="Q267" s="42">
        <f>P267/N266</f>
        <v>0.0103397341211226</v>
      </c>
      <c r="R267" s="79">
        <f>R266-P266</f>
        <v>421</v>
      </c>
      <c r="S267" s="42">
        <f>R267/P266</f>
        <v>0.03239458294859957</v>
      </c>
      <c r="T267" s="79">
        <f>T266-R266</f>
        <v>-184</v>
      </c>
      <c r="U267" s="42">
        <f>T267/R266</f>
        <v>-0.0137139449951554</v>
      </c>
      <c r="V267" s="79">
        <f>V266-T266</f>
        <v>-294</v>
      </c>
      <c r="W267" s="42">
        <f>V267/T266</f>
        <v>-0.022217184311947403</v>
      </c>
      <c r="X267" s="79">
        <f>X266-V266</f>
        <v>678</v>
      </c>
      <c r="Y267" s="42">
        <f>X267/V266</f>
        <v>0.052399721771388824</v>
      </c>
      <c r="Z267" s="85">
        <f>Z266-X266</f>
        <v>-388</v>
      </c>
      <c r="AA267" s="54">
        <f>Z267/X266</f>
        <v>-0.02849379452155394</v>
      </c>
      <c r="AB267" s="10"/>
      <c r="AC267" s="9"/>
      <c r="AD267" s="101"/>
      <c r="AE267" s="115"/>
      <c r="AF267" s="195"/>
      <c r="AH267" s="9"/>
    </row>
    <row r="268" spans="1:34" ht="27" customHeight="1" thickBot="1" thickTop="1">
      <c r="A268" s="212"/>
      <c r="B268" s="218"/>
      <c r="C268" s="137" t="s">
        <v>21</v>
      </c>
      <c r="D268" s="80">
        <f>D266-D239</f>
        <v>-283</v>
      </c>
      <c r="E268" s="31">
        <f>D268/D239</f>
        <v>-0.020230180856387163</v>
      </c>
      <c r="F268" s="80">
        <f>F266-F239</f>
        <v>540</v>
      </c>
      <c r="G268" s="31">
        <f>F268/F239</f>
        <v>0.03676971265150483</v>
      </c>
      <c r="H268" s="80">
        <f>H266-H239</f>
        <v>1076</v>
      </c>
      <c r="I268" s="31">
        <f>H268/H239</f>
        <v>0.07580667887839933</v>
      </c>
      <c r="J268" s="80">
        <f>J266-J239</f>
        <v>550</v>
      </c>
      <c r="K268" s="31">
        <f>J268/J239</f>
        <v>0.04158790170132325</v>
      </c>
      <c r="L268" s="80">
        <f>L266-L239</f>
        <v>467</v>
      </c>
      <c r="M268" s="31">
        <f>L268/L239</f>
        <v>0.03755226761016404</v>
      </c>
      <c r="N268" s="80">
        <f>N266-N239</f>
        <v>935</v>
      </c>
      <c r="O268" s="31">
        <f>N268/N239</f>
        <v>0.0783869885982562</v>
      </c>
      <c r="P268" s="80">
        <f>P266-P239</f>
        <v>884</v>
      </c>
      <c r="Q268" s="31">
        <f>P268/P239</f>
        <v>0.07298546895640687</v>
      </c>
      <c r="R268" s="80">
        <f>R266-R239</f>
        <v>739</v>
      </c>
      <c r="S268" s="31">
        <f>R268/R239</f>
        <v>0.058289951096387446</v>
      </c>
      <c r="T268" s="80">
        <f>T266-T239</f>
        <v>584</v>
      </c>
      <c r="U268" s="31">
        <f>T268/T239</f>
        <v>0.04616965768044905</v>
      </c>
      <c r="V268" s="80">
        <f>V266-V239</f>
        <v>332</v>
      </c>
      <c r="W268" s="31">
        <f>V268/V239</f>
        <v>0.02633457602919013</v>
      </c>
      <c r="X268" s="80">
        <f>X266-X239</f>
        <v>428</v>
      </c>
      <c r="Y268" s="31">
        <f>X268/X239</f>
        <v>0.03245128516187732</v>
      </c>
      <c r="Z268" s="85">
        <f>Z266-Z239</f>
        <v>173</v>
      </c>
      <c r="AA268" s="54">
        <f>Z268/Z239</f>
        <v>0.013250612745098039</v>
      </c>
      <c r="AB268" s="10"/>
      <c r="AC268" s="9"/>
      <c r="AD268" s="101"/>
      <c r="AF268" s="181"/>
      <c r="AH268" s="9"/>
    </row>
    <row r="271" spans="1:33" ht="30" customHeight="1">
      <c r="A271" s="241" t="s">
        <v>151</v>
      </c>
      <c r="B271" s="241"/>
      <c r="C271" s="241"/>
      <c r="D271" s="241"/>
      <c r="E271" s="241"/>
      <c r="F271" s="241"/>
      <c r="G271" s="241"/>
      <c r="H271" s="241"/>
      <c r="I271" s="241"/>
      <c r="J271" s="241"/>
      <c r="K271" s="241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3"/>
      <c r="AF271" s="243"/>
      <c r="AG271" s="243"/>
    </row>
    <row r="272" ht="13.5" thickBot="1"/>
    <row r="273" spans="1:35" ht="23.25" customHeight="1" thickBot="1">
      <c r="A273" s="244" t="s">
        <v>47</v>
      </c>
      <c r="B273" s="245" t="s">
        <v>82</v>
      </c>
      <c r="C273" s="247"/>
      <c r="D273" s="214" t="s">
        <v>152</v>
      </c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9"/>
      <c r="AB273" s="250" t="s">
        <v>22</v>
      </c>
      <c r="AC273" s="235" t="s">
        <v>23</v>
      </c>
      <c r="AD273" s="253"/>
      <c r="AE273" s="255" t="s">
        <v>22</v>
      </c>
      <c r="AF273" s="256"/>
      <c r="AG273" s="256"/>
      <c r="AH273" s="235" t="s">
        <v>23</v>
      </c>
      <c r="AI273" s="236"/>
    </row>
    <row r="274" spans="1:35" ht="23.25" customHeight="1" thickBot="1" thickTop="1">
      <c r="A274" s="244"/>
      <c r="B274" s="246"/>
      <c r="C274" s="212"/>
      <c r="D274" s="239" t="s">
        <v>4</v>
      </c>
      <c r="E274" s="240"/>
      <c r="F274" s="239" t="s">
        <v>5</v>
      </c>
      <c r="G274" s="240"/>
      <c r="H274" s="239" t="s">
        <v>26</v>
      </c>
      <c r="I274" s="240"/>
      <c r="J274" s="239" t="s">
        <v>27</v>
      </c>
      <c r="K274" s="240"/>
      <c r="L274" s="239" t="s">
        <v>28</v>
      </c>
      <c r="M274" s="240"/>
      <c r="N274" s="239" t="s">
        <v>29</v>
      </c>
      <c r="O274" s="240"/>
      <c r="P274" s="239" t="s">
        <v>33</v>
      </c>
      <c r="Q274" s="240"/>
      <c r="R274" s="239" t="s">
        <v>40</v>
      </c>
      <c r="S274" s="240"/>
      <c r="T274" s="239" t="s">
        <v>45</v>
      </c>
      <c r="U274" s="240"/>
      <c r="V274" s="239" t="s">
        <v>46</v>
      </c>
      <c r="W274" s="240"/>
      <c r="X274" s="239" t="s">
        <v>49</v>
      </c>
      <c r="Y274" s="240"/>
      <c r="Z274" s="219" t="s">
        <v>50</v>
      </c>
      <c r="AA274" s="220"/>
      <c r="AB274" s="251"/>
      <c r="AC274" s="237"/>
      <c r="AD274" s="254"/>
      <c r="AE274" s="255"/>
      <c r="AF274" s="256"/>
      <c r="AG274" s="256"/>
      <c r="AH274" s="237"/>
      <c r="AI274" s="238"/>
    </row>
    <row r="275" spans="1:35" ht="24" customHeight="1" thickBot="1" thickTop="1">
      <c r="A275" s="2"/>
      <c r="B275" s="1"/>
      <c r="C275" s="221" t="s">
        <v>36</v>
      </c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3"/>
      <c r="AB275" s="252"/>
      <c r="AC275" s="24" t="s">
        <v>24</v>
      </c>
      <c r="AD275" s="95" t="s">
        <v>25</v>
      </c>
      <c r="AH275" s="24" t="s">
        <v>24</v>
      </c>
      <c r="AI275" s="25" t="s">
        <v>25</v>
      </c>
    </row>
    <row r="276" spans="1:35" ht="13.5" thickBot="1">
      <c r="A276" s="224"/>
      <c r="B276" s="260"/>
      <c r="C276" s="260"/>
      <c r="D276" s="260"/>
      <c r="E276" s="260"/>
      <c r="F276" s="260"/>
      <c r="G276" s="260"/>
      <c r="H276" s="260"/>
      <c r="I276" s="260"/>
      <c r="J276" s="260"/>
      <c r="K276" s="260"/>
      <c r="L276" s="260"/>
      <c r="M276" s="260"/>
      <c r="N276" s="260"/>
      <c r="O276" s="260"/>
      <c r="P276" s="260"/>
      <c r="Q276" s="260"/>
      <c r="R276" s="260"/>
      <c r="S276" s="260"/>
      <c r="T276" s="260"/>
      <c r="U276" s="260"/>
      <c r="V276" s="260"/>
      <c r="W276" s="260"/>
      <c r="X276" s="260"/>
      <c r="Y276" s="260"/>
      <c r="Z276" s="260"/>
      <c r="AA276" s="261"/>
      <c r="AB276" s="227" t="s">
        <v>6</v>
      </c>
      <c r="AC276" s="228"/>
      <c r="AD276" s="229"/>
      <c r="AE276" s="94" t="s">
        <v>30</v>
      </c>
      <c r="AF276" s="59" t="s">
        <v>31</v>
      </c>
      <c r="AG276" s="60" t="s">
        <v>32</v>
      </c>
      <c r="AH276" s="258"/>
      <c r="AI276" s="259"/>
    </row>
    <row r="277" spans="1:35" ht="25.5" customHeight="1" thickBot="1" thickTop="1">
      <c r="A277" s="212" t="s">
        <v>7</v>
      </c>
      <c r="B277" s="216" t="s">
        <v>8</v>
      </c>
      <c r="C277" s="7"/>
      <c r="D277" s="78">
        <v>475541</v>
      </c>
      <c r="E277" s="22" t="s">
        <v>25</v>
      </c>
      <c r="F277" s="78">
        <v>472957</v>
      </c>
      <c r="G277" s="22" t="s">
        <v>25</v>
      </c>
      <c r="H277" s="78">
        <v>466330</v>
      </c>
      <c r="I277" s="22" t="s">
        <v>25</v>
      </c>
      <c r="J277" s="78">
        <v>458355</v>
      </c>
      <c r="K277" s="22" t="s">
        <v>25</v>
      </c>
      <c r="L277" s="78">
        <v>450067</v>
      </c>
      <c r="M277" s="22" t="s">
        <v>25</v>
      </c>
      <c r="N277" s="78">
        <v>448071</v>
      </c>
      <c r="O277" s="22" t="s">
        <v>25</v>
      </c>
      <c r="P277" s="78">
        <v>450392</v>
      </c>
      <c r="Q277" s="22" t="s">
        <v>25</v>
      </c>
      <c r="R277" s="78">
        <v>448578</v>
      </c>
      <c r="S277" s="22" t="s">
        <v>25</v>
      </c>
      <c r="T277" s="78">
        <v>441672</v>
      </c>
      <c r="U277" s="22" t="s">
        <v>25</v>
      </c>
      <c r="V277" s="78">
        <v>437783</v>
      </c>
      <c r="W277" s="22" t="s">
        <v>25</v>
      </c>
      <c r="X277" s="78">
        <v>435358</v>
      </c>
      <c r="Y277" s="22" t="s">
        <v>25</v>
      </c>
      <c r="Z277" s="84">
        <v>435266</v>
      </c>
      <c r="AA277" s="49" t="s">
        <v>25</v>
      </c>
      <c r="AB277" s="230"/>
      <c r="AC277" s="231"/>
      <c r="AD277" s="232"/>
      <c r="AE277" s="187"/>
      <c r="AF277" s="69"/>
      <c r="AG277" s="69"/>
      <c r="AH277" s="114"/>
      <c r="AI277" s="61"/>
    </row>
    <row r="278" spans="1:35" ht="25.5" customHeight="1" thickBot="1" thickTop="1">
      <c r="A278" s="212"/>
      <c r="B278" s="217"/>
      <c r="C278" s="136" t="s">
        <v>20</v>
      </c>
      <c r="D278" s="89">
        <f>D277-Z250</f>
        <v>457</v>
      </c>
      <c r="E278" s="30">
        <f>D278/Z250</f>
        <v>0.0009619351525203964</v>
      </c>
      <c r="F278" s="89">
        <f>F277-D277</f>
        <v>-2584</v>
      </c>
      <c r="G278" s="30">
        <f>F278/D277</f>
        <v>-0.005433811175061667</v>
      </c>
      <c r="H278" s="89">
        <f>H277-F277</f>
        <v>-6627</v>
      </c>
      <c r="I278" s="30">
        <f>H278/F277</f>
        <v>-0.014011844628581457</v>
      </c>
      <c r="J278" s="89">
        <f>J277-H277</f>
        <v>-7975</v>
      </c>
      <c r="K278" s="30">
        <f>J278/H277</f>
        <v>-0.017101623313962217</v>
      </c>
      <c r="L278" s="89">
        <f>L277-J277</f>
        <v>-8288</v>
      </c>
      <c r="M278" s="30">
        <f>L278/J277</f>
        <v>-0.0180820543028875</v>
      </c>
      <c r="N278" s="79">
        <f>N277-L277</f>
        <v>-1996</v>
      </c>
      <c r="O278" s="42">
        <f>N278/L277</f>
        <v>-0.004434895248929604</v>
      </c>
      <c r="P278" s="79">
        <f>P277-N277</f>
        <v>2321</v>
      </c>
      <c r="Q278" s="42">
        <f>P278/N277</f>
        <v>0.005179982636680348</v>
      </c>
      <c r="R278" s="79">
        <f>R277-P277</f>
        <v>-1814</v>
      </c>
      <c r="S278" s="42">
        <f>R278/P277</f>
        <v>-0.004027602621716194</v>
      </c>
      <c r="T278" s="79">
        <f>T277-R277</f>
        <v>-6906</v>
      </c>
      <c r="U278" s="42">
        <f>T278/R277</f>
        <v>-0.015395315864799433</v>
      </c>
      <c r="V278" s="79">
        <f>V277-T277</f>
        <v>-3889</v>
      </c>
      <c r="W278" s="42">
        <f>V278/T277</f>
        <v>-0.008805176692205981</v>
      </c>
      <c r="X278" s="79">
        <f>X277-V277</f>
        <v>-2425</v>
      </c>
      <c r="Y278" s="42">
        <f>X278/V277</f>
        <v>-0.005539274023888548</v>
      </c>
      <c r="Z278" s="85">
        <f>Z277-X277</f>
        <v>-92</v>
      </c>
      <c r="AA278" s="54">
        <f>Z278/X277</f>
        <v>-0.0002113203386638123</v>
      </c>
      <c r="AB278" s="175"/>
      <c r="AC278" s="71"/>
      <c r="AD278" s="96"/>
      <c r="AE278" s="69"/>
      <c r="AF278" s="69"/>
      <c r="AG278" s="69"/>
      <c r="AH278" s="165"/>
      <c r="AI278" s="157"/>
    </row>
    <row r="279" spans="1:36" ht="40.5" customHeight="1" thickBot="1" thickTop="1">
      <c r="A279" s="212"/>
      <c r="B279" s="218"/>
      <c r="C279" s="137" t="s">
        <v>21</v>
      </c>
      <c r="D279" s="80">
        <f>D277-D250</f>
        <v>-36030</v>
      </c>
      <c r="E279" s="31">
        <f>D279/D250</f>
        <v>-0.07043010647593394</v>
      </c>
      <c r="F279" s="80">
        <f>F277-F250</f>
        <v>-36950</v>
      </c>
      <c r="G279" s="31">
        <f>F279/F250</f>
        <v>-0.072464194451145</v>
      </c>
      <c r="H279" s="80">
        <f>H277-H250</f>
        <v>-35192</v>
      </c>
      <c r="I279" s="31">
        <f>H279/H250</f>
        <v>-0.07017040129844752</v>
      </c>
      <c r="J279" s="80">
        <f>J277-J250</f>
        <v>-37050</v>
      </c>
      <c r="K279" s="31">
        <f>J279/J250</f>
        <v>-0.0747872952432858</v>
      </c>
      <c r="L279" s="80">
        <f>L277-L250</f>
        <v>-37359</v>
      </c>
      <c r="M279" s="31">
        <f>L279/L250</f>
        <v>-0.0766454805447391</v>
      </c>
      <c r="N279" s="80">
        <f>N277-N250</f>
        <v>-37817</v>
      </c>
      <c r="O279" s="31">
        <f>N279/N250</f>
        <v>-0.07783069349315068</v>
      </c>
      <c r="P279" s="80">
        <f>P277-P250</f>
        <v>-35917</v>
      </c>
      <c r="Q279" s="31">
        <f>P279/P250</f>
        <v>-0.0738563341414615</v>
      </c>
      <c r="R279" s="80">
        <f>R277-R250</f>
        <v>-36510</v>
      </c>
      <c r="S279" s="31">
        <f>R279/R250</f>
        <v>-0.07526469424104493</v>
      </c>
      <c r="T279" s="80">
        <f>T277-T250</f>
        <v>-38707</v>
      </c>
      <c r="U279" s="31">
        <f>T279/T250</f>
        <v>-0.08057596189675235</v>
      </c>
      <c r="V279" s="80">
        <f>V277-V250</f>
        <v>-40408</v>
      </c>
      <c r="W279" s="31">
        <f>V279/V250</f>
        <v>-0.08450179949016189</v>
      </c>
      <c r="X279" s="80">
        <f>X277-X250</f>
        <v>-40191</v>
      </c>
      <c r="Y279" s="31">
        <f>X279/X250</f>
        <v>-0.08451495008926525</v>
      </c>
      <c r="Z279" s="85">
        <f>Z277-Z250</f>
        <v>-39818</v>
      </c>
      <c r="AA279" s="54">
        <f>Z279/Z250</f>
        <v>-0.08381254683382307</v>
      </c>
      <c r="AB279" s="196"/>
      <c r="AC279" s="43"/>
      <c r="AD279" s="197"/>
      <c r="AE279" s="104" t="s">
        <v>30</v>
      </c>
      <c r="AF279" s="105" t="s">
        <v>31</v>
      </c>
      <c r="AG279" s="106" t="s">
        <v>32</v>
      </c>
      <c r="AH279" s="43"/>
      <c r="AI279" s="157"/>
      <c r="AJ279" s="157"/>
    </row>
    <row r="280" spans="1:36" ht="25.5" customHeight="1" thickBot="1" thickTop="1">
      <c r="A280" s="212" t="s">
        <v>9</v>
      </c>
      <c r="B280" s="213" t="s">
        <v>19</v>
      </c>
      <c r="C280" s="138"/>
      <c r="D280" s="81">
        <v>17635</v>
      </c>
      <c r="E280" s="23" t="s">
        <v>25</v>
      </c>
      <c r="F280" s="81">
        <v>13594</v>
      </c>
      <c r="G280" s="23" t="s">
        <v>25</v>
      </c>
      <c r="H280" s="81">
        <v>13126</v>
      </c>
      <c r="I280" s="23" t="s">
        <v>25</v>
      </c>
      <c r="J280" s="81">
        <v>12430</v>
      </c>
      <c r="K280" s="23" t="s">
        <v>25</v>
      </c>
      <c r="L280" s="81">
        <v>12165</v>
      </c>
      <c r="M280" s="23" t="s">
        <v>25</v>
      </c>
      <c r="N280" s="81">
        <v>16630</v>
      </c>
      <c r="O280" s="23" t="s">
        <v>25</v>
      </c>
      <c r="P280" s="81">
        <v>19546</v>
      </c>
      <c r="Q280" s="23" t="s">
        <v>25</v>
      </c>
      <c r="R280" s="81">
        <v>16616</v>
      </c>
      <c r="S280" s="23" t="s">
        <v>25</v>
      </c>
      <c r="T280" s="81">
        <v>16629</v>
      </c>
      <c r="U280" s="23" t="s">
        <v>25</v>
      </c>
      <c r="V280" s="81">
        <v>17658</v>
      </c>
      <c r="W280" s="23" t="s">
        <v>25</v>
      </c>
      <c r="X280" s="81">
        <v>15333</v>
      </c>
      <c r="Y280" s="23" t="s">
        <v>25</v>
      </c>
      <c r="Z280" s="84">
        <v>15447</v>
      </c>
      <c r="AA280" s="49" t="s">
        <v>25</v>
      </c>
      <c r="AB280" s="39">
        <f>D280+F280+H280+J280+L280+N280+P280+R280+T280+V280+X280+Z280</f>
        <v>186809</v>
      </c>
      <c r="AC280" s="191"/>
      <c r="AD280" s="192"/>
      <c r="AE280" s="169">
        <v>120722</v>
      </c>
      <c r="AF280" s="170">
        <v>62450</v>
      </c>
      <c r="AG280" s="170">
        <v>3637</v>
      </c>
      <c r="AH280" s="26" t="s">
        <v>156</v>
      </c>
      <c r="AI280" s="29">
        <v>0.0217</v>
      </c>
      <c r="AJ280" s="157"/>
    </row>
    <row r="281" spans="1:36" ht="25.5" customHeight="1" thickBot="1" thickTop="1">
      <c r="A281" s="212"/>
      <c r="B281" s="213"/>
      <c r="C281" s="136" t="s">
        <v>20</v>
      </c>
      <c r="D281" s="89">
        <f>D280-Z253</f>
        <v>2519</v>
      </c>
      <c r="E281" s="30">
        <f>D281/Z253</f>
        <v>0.16664461497750727</v>
      </c>
      <c r="F281" s="89">
        <f>F280-D280</f>
        <v>-4041</v>
      </c>
      <c r="G281" s="30">
        <f>F281/D280</f>
        <v>-0.22914658349872413</v>
      </c>
      <c r="H281" s="89">
        <f>H280-F280</f>
        <v>-468</v>
      </c>
      <c r="I281" s="30">
        <f>H281/F280</f>
        <v>-0.03442695306752979</v>
      </c>
      <c r="J281" s="89">
        <f>J280-H280</f>
        <v>-696</v>
      </c>
      <c r="K281" s="30">
        <f>J281/H280</f>
        <v>-0.05302453146426939</v>
      </c>
      <c r="L281" s="89">
        <f>L280-J280</f>
        <v>-265</v>
      </c>
      <c r="M281" s="30">
        <f>L281/J280</f>
        <v>-0.021319388576025743</v>
      </c>
      <c r="N281" s="79">
        <f>N280-L280</f>
        <v>4465</v>
      </c>
      <c r="O281" s="42">
        <f>N281/L280</f>
        <v>0.3670365803534731</v>
      </c>
      <c r="P281" s="79">
        <f>P280-N280</f>
        <v>2916</v>
      </c>
      <c r="Q281" s="42">
        <f>P281/N280</f>
        <v>0.17534576067348165</v>
      </c>
      <c r="R281" s="79">
        <f>R280-P280</f>
        <v>-2930</v>
      </c>
      <c r="S281" s="42">
        <f>R281/P280</f>
        <v>-0.14990279341041646</v>
      </c>
      <c r="T281" s="79">
        <f>T280-R280</f>
        <v>13</v>
      </c>
      <c r="U281" s="42">
        <f>T281/R280</f>
        <v>0.0007823784304285027</v>
      </c>
      <c r="V281" s="79">
        <f>V280-T280</f>
        <v>1029</v>
      </c>
      <c r="W281" s="42">
        <f>V281/T280</f>
        <v>0.06187984845751398</v>
      </c>
      <c r="X281" s="79">
        <f>X280-V280</f>
        <v>-2325</v>
      </c>
      <c r="Y281" s="42">
        <f>X281/V280</f>
        <v>-0.13166836561331974</v>
      </c>
      <c r="Z281" s="85">
        <f>Z280-X280</f>
        <v>114</v>
      </c>
      <c r="AA281" s="54">
        <f>Z281/X280</f>
        <v>0.007434944237918215</v>
      </c>
      <c r="AB281" s="176">
        <f>D280+F280+H280+J280+L280+N280+P280+R280+T280+V280+X280+Z280</f>
        <v>186809</v>
      </c>
      <c r="AC281" s="178"/>
      <c r="AD281" s="186"/>
      <c r="AE281" s="171"/>
      <c r="AF281" s="171"/>
      <c r="AG281" s="171"/>
      <c r="AH281" s="178">
        <f>AB280-AB254</f>
        <v>3966</v>
      </c>
      <c r="AI281" s="179">
        <f>AH281/AB254</f>
        <v>0.021690740143182948</v>
      </c>
      <c r="AJ281" s="157"/>
    </row>
    <row r="282" spans="1:36" ht="42" customHeight="1" thickBot="1" thickTop="1">
      <c r="A282" s="212"/>
      <c r="B282" s="213"/>
      <c r="C282" s="137" t="s">
        <v>21</v>
      </c>
      <c r="D282" s="80">
        <f>D280-D253</f>
        <v>922</v>
      </c>
      <c r="E282" s="31">
        <f>D282/D253</f>
        <v>0.055166636749835456</v>
      </c>
      <c r="F282" s="80">
        <f>F280-F253</f>
        <v>-518</v>
      </c>
      <c r="G282" s="31">
        <f>F282/F253</f>
        <v>-0.03670634920634921</v>
      </c>
      <c r="H282" s="80">
        <f>H280-H253</f>
        <v>111</v>
      </c>
      <c r="I282" s="31">
        <f>H282/H253</f>
        <v>0.008528620822128314</v>
      </c>
      <c r="J282" s="80">
        <f>J280-J253</f>
        <v>700</v>
      </c>
      <c r="K282" s="31">
        <f>J282/J253</f>
        <v>0.059676044330775786</v>
      </c>
      <c r="L282" s="80">
        <f>L280-L253</f>
        <v>341</v>
      </c>
      <c r="M282" s="31">
        <f>L282/L253</f>
        <v>0.028839648173207038</v>
      </c>
      <c r="N282" s="80">
        <f>N280-N253</f>
        <v>371</v>
      </c>
      <c r="O282" s="31">
        <f>N282/N253</f>
        <v>0.022818131496401994</v>
      </c>
      <c r="P282" s="80">
        <f>P280-P253</f>
        <v>1296</v>
      </c>
      <c r="Q282" s="31">
        <f>P282/P253</f>
        <v>0.07101369863013698</v>
      </c>
      <c r="R282" s="80">
        <f>R280-R253</f>
        <v>165</v>
      </c>
      <c r="S282" s="31">
        <f>R282/R253</f>
        <v>0.010029785423378517</v>
      </c>
      <c r="T282" s="80">
        <f>T280-T253</f>
        <v>-547</v>
      </c>
      <c r="U282" s="31">
        <f>T282/T253</f>
        <v>-0.031846762925011644</v>
      </c>
      <c r="V282" s="80">
        <f>V280-V253</f>
        <v>630</v>
      </c>
      <c r="W282" s="31">
        <f>V282/V253</f>
        <v>0.03699788583509514</v>
      </c>
      <c r="X282" s="80">
        <f>X280-X253</f>
        <v>164</v>
      </c>
      <c r="Y282" s="31">
        <f>X282/X253</f>
        <v>0.010811523501878832</v>
      </c>
      <c r="Z282" s="85">
        <f>Z280-Z253</f>
        <v>331</v>
      </c>
      <c r="AA282" s="54">
        <f>Z282/Z253</f>
        <v>0.021897327335273883</v>
      </c>
      <c r="AB282" s="189"/>
      <c r="AC282" s="178"/>
      <c r="AD282" s="190"/>
      <c r="AE282" s="104" t="s">
        <v>30</v>
      </c>
      <c r="AF282" s="105" t="s">
        <v>31</v>
      </c>
      <c r="AG282" s="106" t="s">
        <v>32</v>
      </c>
      <c r="AH282" s="156"/>
      <c r="AI282" s="3"/>
      <c r="AJ282" s="157"/>
    </row>
    <row r="283" spans="1:36" ht="25.5" customHeight="1" thickBot="1" thickTop="1">
      <c r="A283" s="212" t="s">
        <v>10</v>
      </c>
      <c r="B283" s="213" t="s">
        <v>17</v>
      </c>
      <c r="C283" s="139"/>
      <c r="D283" s="82">
        <v>9645</v>
      </c>
      <c r="E283" s="23" t="s">
        <v>25</v>
      </c>
      <c r="F283" s="82">
        <v>9998</v>
      </c>
      <c r="G283" s="23" t="s">
        <v>25</v>
      </c>
      <c r="H283" s="82">
        <v>12512</v>
      </c>
      <c r="I283" s="23" t="s">
        <v>25</v>
      </c>
      <c r="J283" s="82">
        <v>14248</v>
      </c>
      <c r="K283" s="23" t="s">
        <v>25</v>
      </c>
      <c r="L283" s="82">
        <v>14571</v>
      </c>
      <c r="M283" s="23" t="s">
        <v>25</v>
      </c>
      <c r="N283" s="82">
        <v>12572</v>
      </c>
      <c r="O283" s="23" t="s">
        <v>25</v>
      </c>
      <c r="P283" s="82">
        <v>11066</v>
      </c>
      <c r="Q283" s="23" t="s">
        <v>25</v>
      </c>
      <c r="R283" s="82">
        <v>10176</v>
      </c>
      <c r="S283" s="23" t="s">
        <v>25</v>
      </c>
      <c r="T283" s="82">
        <v>15963</v>
      </c>
      <c r="U283" s="23" t="s">
        <v>25</v>
      </c>
      <c r="V283" s="82">
        <v>12793</v>
      </c>
      <c r="W283" s="23" t="s">
        <v>25</v>
      </c>
      <c r="X283" s="82">
        <v>9976</v>
      </c>
      <c r="Y283" s="23" t="s">
        <v>25</v>
      </c>
      <c r="Z283" s="84">
        <v>8505</v>
      </c>
      <c r="AA283" s="49" t="s">
        <v>25</v>
      </c>
      <c r="AB283" s="39">
        <f>D283+F283+H283+J283+L283+N283+P283+R283+T283+V283+X283+Z283</f>
        <v>142025</v>
      </c>
      <c r="AC283" s="191"/>
      <c r="AD283" s="192"/>
      <c r="AE283" s="172">
        <v>97385</v>
      </c>
      <c r="AF283" s="173">
        <v>42535</v>
      </c>
      <c r="AG283" s="174">
        <v>2105</v>
      </c>
      <c r="AH283" s="26" t="s">
        <v>157</v>
      </c>
      <c r="AI283" s="29">
        <v>0.0142</v>
      </c>
      <c r="AJ283" s="157"/>
    </row>
    <row r="284" spans="1:36" ht="25.5" customHeight="1" thickBot="1" thickTop="1">
      <c r="A284" s="212"/>
      <c r="B284" s="213"/>
      <c r="C284" s="140" t="s">
        <v>20</v>
      </c>
      <c r="D284" s="89">
        <f>D283-Z256</f>
        <v>1119</v>
      </c>
      <c r="E284" s="30">
        <f>D284/Z256</f>
        <v>0.13124560168895144</v>
      </c>
      <c r="F284" s="89">
        <f>F283-D283</f>
        <v>353</v>
      </c>
      <c r="G284" s="30">
        <f>F284/D283</f>
        <v>0.036599274235355105</v>
      </c>
      <c r="H284" s="89">
        <f>H283-F283</f>
        <v>2514</v>
      </c>
      <c r="I284" s="30">
        <f>H284/F283</f>
        <v>0.2514502900580116</v>
      </c>
      <c r="J284" s="89">
        <f>J283-H283</f>
        <v>1736</v>
      </c>
      <c r="K284" s="30">
        <f>J284/H283</f>
        <v>0.1387468030690537</v>
      </c>
      <c r="L284" s="89">
        <f>L283-J283</f>
        <v>323</v>
      </c>
      <c r="M284" s="30">
        <f>L284/J283</f>
        <v>0.022669848399775407</v>
      </c>
      <c r="N284" s="79">
        <f>N283-L283</f>
        <v>-1999</v>
      </c>
      <c r="O284" s="42">
        <f>N284/L283</f>
        <v>-0.13719030951890743</v>
      </c>
      <c r="P284" s="79">
        <f>P283-N283</f>
        <v>-1506</v>
      </c>
      <c r="Q284" s="42">
        <f>P284/N283</f>
        <v>-0.11979000954502068</v>
      </c>
      <c r="R284" s="79">
        <f>R283-P283</f>
        <v>-890</v>
      </c>
      <c r="S284" s="42">
        <f>R284/P283</f>
        <v>-0.08042653171877824</v>
      </c>
      <c r="T284" s="79">
        <f>T283-R283</f>
        <v>5787</v>
      </c>
      <c r="U284" s="42">
        <f>T284/R283</f>
        <v>0.5686910377358491</v>
      </c>
      <c r="V284" s="79">
        <f>V283-T283</f>
        <v>-3170</v>
      </c>
      <c r="W284" s="42">
        <f>V284/T283</f>
        <v>-0.19858422602267745</v>
      </c>
      <c r="X284" s="79">
        <f>X283-V283</f>
        <v>-2817</v>
      </c>
      <c r="Y284" s="42">
        <f>X284/V283</f>
        <v>-0.22019854607988743</v>
      </c>
      <c r="Z284" s="85">
        <f>Z283-X283</f>
        <v>-1471</v>
      </c>
      <c r="AA284" s="54">
        <f>Z284/X283</f>
        <v>-0.14745388933440257</v>
      </c>
      <c r="AB284" s="176">
        <f>D283+F283+H283+J283+L283+N283+P283+R283+T283+V283+X283+Z283</f>
        <v>142025</v>
      </c>
      <c r="AC284" s="178"/>
      <c r="AD284" s="186"/>
      <c r="AE284" s="171"/>
      <c r="AF284" s="171"/>
      <c r="AG284" s="171"/>
      <c r="AH284" s="178">
        <f>AB283-AB257</f>
        <v>1982</v>
      </c>
      <c r="AI284" s="179">
        <f>AH284/AB257</f>
        <v>0.014152795926965289</v>
      </c>
      <c r="AJ284" s="157"/>
    </row>
    <row r="285" spans="1:36" ht="41.25" customHeight="1" thickBot="1" thickTop="1">
      <c r="A285" s="212"/>
      <c r="B285" s="213"/>
      <c r="C285" s="137" t="s">
        <v>21</v>
      </c>
      <c r="D285" s="80">
        <f>D283-D256</f>
        <v>1230</v>
      </c>
      <c r="E285" s="31">
        <f>D285/D256</f>
        <v>0.14616755793226383</v>
      </c>
      <c r="F285" s="80">
        <f>F283-F256</f>
        <v>630</v>
      </c>
      <c r="G285" s="31">
        <f>F285/F256</f>
        <v>0.06725021349274125</v>
      </c>
      <c r="H285" s="80">
        <f>H283-H256</f>
        <v>-2758</v>
      </c>
      <c r="I285" s="31">
        <f>H285/H256</f>
        <v>-0.18061558611656844</v>
      </c>
      <c r="J285" s="80">
        <f>J283-J256</f>
        <v>2337</v>
      </c>
      <c r="K285" s="31">
        <f>J285/J256</f>
        <v>0.19620518848123583</v>
      </c>
      <c r="L285" s="80">
        <f>L283-L256</f>
        <v>1152</v>
      </c>
      <c r="M285" s="31">
        <f>L285/L256</f>
        <v>0.08584842387659289</v>
      </c>
      <c r="N285" s="80">
        <f>N283-N256</f>
        <v>763</v>
      </c>
      <c r="O285" s="31">
        <f>N285/N256</f>
        <v>0.06461173681090694</v>
      </c>
      <c r="P285" s="80">
        <f>P283-P256</f>
        <v>-955</v>
      </c>
      <c r="Q285" s="31">
        <f>P285/P256</f>
        <v>-0.07944430579818651</v>
      </c>
      <c r="R285" s="80">
        <f>R283-R256</f>
        <v>-949</v>
      </c>
      <c r="S285" s="31">
        <f>R285/R256</f>
        <v>-0.08530337078651686</v>
      </c>
      <c r="T285" s="80">
        <f>T283-T256</f>
        <v>765</v>
      </c>
      <c r="U285" s="31">
        <f>T285/T256</f>
        <v>0.050335570469798654</v>
      </c>
      <c r="V285" s="80">
        <f>V283-V256</f>
        <v>1109</v>
      </c>
      <c r="W285" s="31">
        <f>V285/V256</f>
        <v>0.09491612461485792</v>
      </c>
      <c r="X285" s="80">
        <f>X283-X256</f>
        <v>-1321</v>
      </c>
      <c r="Y285" s="31">
        <f>X285/X256</f>
        <v>-0.11693369921218022</v>
      </c>
      <c r="Z285" s="85">
        <f>Z283-Z256</f>
        <v>-21</v>
      </c>
      <c r="AA285" s="54">
        <f>Z285/Z256</f>
        <v>-0.0024630541871921183</v>
      </c>
      <c r="AB285" s="189"/>
      <c r="AC285" s="178"/>
      <c r="AD285" s="190"/>
      <c r="AE285" s="104" t="s">
        <v>30</v>
      </c>
      <c r="AF285" s="105" t="s">
        <v>31</v>
      </c>
      <c r="AG285" s="106" t="s">
        <v>32</v>
      </c>
      <c r="AH285" s="178"/>
      <c r="AI285" s="3"/>
      <c r="AJ285" s="157"/>
    </row>
    <row r="286" spans="1:36" ht="25.5" customHeight="1" thickBot="1" thickTop="1">
      <c r="A286" s="212" t="s">
        <v>11</v>
      </c>
      <c r="B286" s="213" t="s">
        <v>18</v>
      </c>
      <c r="C286" s="139"/>
      <c r="D286" s="82">
        <v>5612</v>
      </c>
      <c r="E286" s="23" t="s">
        <v>25</v>
      </c>
      <c r="F286" s="82">
        <v>5211</v>
      </c>
      <c r="G286" s="23" t="s">
        <v>25</v>
      </c>
      <c r="H286" s="82">
        <v>5677</v>
      </c>
      <c r="I286" s="23" t="s">
        <v>25</v>
      </c>
      <c r="J286" s="82">
        <v>5668</v>
      </c>
      <c r="K286" s="23" t="s">
        <v>25</v>
      </c>
      <c r="L286" s="82">
        <v>6133</v>
      </c>
      <c r="M286" s="23" t="s">
        <v>25</v>
      </c>
      <c r="N286" s="82">
        <v>4275</v>
      </c>
      <c r="O286" s="23" t="s">
        <v>25</v>
      </c>
      <c r="P286" s="82">
        <v>4015</v>
      </c>
      <c r="Q286" s="23" t="s">
        <v>25</v>
      </c>
      <c r="R286" s="82">
        <v>4284</v>
      </c>
      <c r="S286" s="23" t="s">
        <v>25</v>
      </c>
      <c r="T286" s="82">
        <v>6794</v>
      </c>
      <c r="U286" s="23" t="s">
        <v>25</v>
      </c>
      <c r="V286" s="82">
        <v>5054</v>
      </c>
      <c r="W286" s="23" t="s">
        <v>25</v>
      </c>
      <c r="X286" s="82">
        <v>3770</v>
      </c>
      <c r="Y286" s="23" t="s">
        <v>25</v>
      </c>
      <c r="Z286" s="84">
        <v>3587</v>
      </c>
      <c r="AA286" s="49" t="s">
        <v>25</v>
      </c>
      <c r="AB286" s="39">
        <f>D286+F286+H286+J286+L286+N286+P286+R286+T286+V286+X286+Z286</f>
        <v>60080</v>
      </c>
      <c r="AC286" s="191"/>
      <c r="AD286" s="192"/>
      <c r="AE286" s="172">
        <v>47555</v>
      </c>
      <c r="AF286" s="173">
        <v>12525</v>
      </c>
      <c r="AG286" s="174">
        <v>0</v>
      </c>
      <c r="AH286" s="26" t="s">
        <v>158</v>
      </c>
      <c r="AI286" s="29">
        <v>-0.0198</v>
      </c>
      <c r="AJ286" s="157"/>
    </row>
    <row r="287" spans="1:36" ht="25.5" customHeight="1" thickBot="1" thickTop="1">
      <c r="A287" s="212"/>
      <c r="B287" s="213"/>
      <c r="C287" s="140" t="s">
        <v>20</v>
      </c>
      <c r="D287" s="89">
        <f>D286-Z259</f>
        <v>996</v>
      </c>
      <c r="E287" s="30">
        <f>D287/Z259</f>
        <v>0.21577123050259966</v>
      </c>
      <c r="F287" s="89">
        <f>F286-D286</f>
        <v>-401</v>
      </c>
      <c r="G287" s="30">
        <f>F287/D286</f>
        <v>-0.07145402708481825</v>
      </c>
      <c r="H287" s="89">
        <f>H286-F286</f>
        <v>466</v>
      </c>
      <c r="I287" s="30">
        <f>H287/F286</f>
        <v>0.08942621377854539</v>
      </c>
      <c r="J287" s="89">
        <f>J286-H286</f>
        <v>-9</v>
      </c>
      <c r="K287" s="30">
        <f>J287/H286</f>
        <v>-0.0015853443720274794</v>
      </c>
      <c r="L287" s="89">
        <f>L286-J286</f>
        <v>465</v>
      </c>
      <c r="M287" s="30">
        <f>L287/J286</f>
        <v>0.08203952011291461</v>
      </c>
      <c r="N287" s="79">
        <f>N286-L286</f>
        <v>-1858</v>
      </c>
      <c r="O287" s="42">
        <f>N287/L286</f>
        <v>-0.30295124735039947</v>
      </c>
      <c r="P287" s="79">
        <f>P286-N286</f>
        <v>-260</v>
      </c>
      <c r="Q287" s="42">
        <f>P287/N286</f>
        <v>-0.0608187134502924</v>
      </c>
      <c r="R287" s="79">
        <f>R286-P286</f>
        <v>269</v>
      </c>
      <c r="S287" s="42">
        <f>R287/P286</f>
        <v>0.06699875466998755</v>
      </c>
      <c r="T287" s="79">
        <f>T286-R286</f>
        <v>2510</v>
      </c>
      <c r="U287" s="42">
        <f>T287/R286</f>
        <v>0.5859010270774977</v>
      </c>
      <c r="V287" s="79">
        <f>V286-T286</f>
        <v>-1740</v>
      </c>
      <c r="W287" s="42">
        <f>V287/T286</f>
        <v>-0.2561083308801884</v>
      </c>
      <c r="X287" s="79">
        <f>X286-V286</f>
        <v>-1284</v>
      </c>
      <c r="Y287" s="42">
        <f>X287/V286</f>
        <v>-0.25405619311436484</v>
      </c>
      <c r="Z287" s="85">
        <f>Z286-X286</f>
        <v>-183</v>
      </c>
      <c r="AA287" s="54">
        <f>Z287/X286</f>
        <v>-0.048541114058355435</v>
      </c>
      <c r="AB287" s="176">
        <f>D286+F286+H286+J286+L286+N286+P286+R286+T286+V286+X286+Z286</f>
        <v>60080</v>
      </c>
      <c r="AC287" s="178"/>
      <c r="AD287" s="186"/>
      <c r="AE287" s="171"/>
      <c r="AF287" s="171"/>
      <c r="AG287" s="171"/>
      <c r="AH287" s="178">
        <f>AB286-AB260</f>
        <v>-1216</v>
      </c>
      <c r="AI287" s="179">
        <f>AH287/AB260</f>
        <v>-0.019838162359697206</v>
      </c>
      <c r="AJ287" s="157"/>
    </row>
    <row r="288" spans="1:36" ht="42.75" customHeight="1" thickBot="1" thickTop="1">
      <c r="A288" s="212"/>
      <c r="B288" s="213"/>
      <c r="C288" s="137" t="s">
        <v>21</v>
      </c>
      <c r="D288" s="80">
        <f>D286-D259</f>
        <v>2199</v>
      </c>
      <c r="E288" s="31">
        <f>D288/D259</f>
        <v>0.6443012012891884</v>
      </c>
      <c r="F288" s="80">
        <f>F286-F259</f>
        <v>1883</v>
      </c>
      <c r="G288" s="31">
        <f>F288/F259</f>
        <v>0.5658052884615384</v>
      </c>
      <c r="H288" s="80">
        <f>H286-H259</f>
        <v>-682</v>
      </c>
      <c r="I288" s="31">
        <f>H288/H259</f>
        <v>-0.10724956754206637</v>
      </c>
      <c r="J288" s="80">
        <f>J286-J259</f>
        <v>-625</v>
      </c>
      <c r="K288" s="31">
        <f>J288/J259</f>
        <v>-0.09931670109645638</v>
      </c>
      <c r="L288" s="80">
        <f>L286-L259</f>
        <v>449</v>
      </c>
      <c r="M288" s="31">
        <f>L288/L259</f>
        <v>0.07899366643209008</v>
      </c>
      <c r="N288" s="80">
        <f>N286-N259</f>
        <v>-788</v>
      </c>
      <c r="O288" s="31">
        <f>N288/N259</f>
        <v>-0.15563894923958127</v>
      </c>
      <c r="P288" s="80">
        <f>P286-P259</f>
        <v>-1234</v>
      </c>
      <c r="Q288" s="31">
        <f>P288/P259</f>
        <v>-0.23509239855210518</v>
      </c>
      <c r="R288" s="80">
        <f>R286-R259</f>
        <v>-776</v>
      </c>
      <c r="S288" s="31">
        <f>R288/R259</f>
        <v>-0.1533596837944664</v>
      </c>
      <c r="T288" s="80">
        <f>T286-T259</f>
        <v>799</v>
      </c>
      <c r="U288" s="31">
        <f>T288/T259</f>
        <v>0.13327773144286906</v>
      </c>
      <c r="V288" s="80">
        <f>V286-V259</f>
        <v>-1078</v>
      </c>
      <c r="W288" s="31">
        <f>V288/V259</f>
        <v>-0.17579908675799086</v>
      </c>
      <c r="X288" s="80">
        <f>X286-X259</f>
        <v>-334</v>
      </c>
      <c r="Y288" s="31">
        <f>X288/X259</f>
        <v>-0.0813840155945419</v>
      </c>
      <c r="Z288" s="85">
        <f>Z286-Z259</f>
        <v>-1029</v>
      </c>
      <c r="AA288" s="54">
        <f>Z288/Z259</f>
        <v>-0.2229202772963605</v>
      </c>
      <c r="AB288" s="189"/>
      <c r="AC288" s="178"/>
      <c r="AD288" s="190"/>
      <c r="AE288" s="104" t="s">
        <v>30</v>
      </c>
      <c r="AF288" s="105" t="s">
        <v>31</v>
      </c>
      <c r="AG288" s="106" t="s">
        <v>32</v>
      </c>
      <c r="AH288" s="156"/>
      <c r="AI288" s="3"/>
      <c r="AJ288" s="157"/>
    </row>
    <row r="289" spans="1:36" ht="25.5" customHeight="1" thickBot="1" thickTop="1">
      <c r="A289" s="212" t="s">
        <v>12</v>
      </c>
      <c r="B289" s="213" t="s">
        <v>16</v>
      </c>
      <c r="C289" s="139"/>
      <c r="D289" s="82">
        <v>9648</v>
      </c>
      <c r="E289" s="23" t="s">
        <v>25</v>
      </c>
      <c r="F289" s="82">
        <v>9137</v>
      </c>
      <c r="G289" s="23" t="s">
        <v>25</v>
      </c>
      <c r="H289" s="82">
        <v>8784</v>
      </c>
      <c r="I289" s="23" t="s">
        <v>25</v>
      </c>
      <c r="J289" s="82">
        <v>11048</v>
      </c>
      <c r="K289" s="23" t="s">
        <v>25</v>
      </c>
      <c r="L289" s="82">
        <v>8689</v>
      </c>
      <c r="M289" s="23" t="s">
        <v>25</v>
      </c>
      <c r="N289" s="82">
        <v>9035</v>
      </c>
      <c r="O289" s="23" t="s">
        <v>25</v>
      </c>
      <c r="P289" s="82">
        <v>11529</v>
      </c>
      <c r="Q289" s="23" t="s">
        <v>25</v>
      </c>
      <c r="R289" s="82">
        <v>11521</v>
      </c>
      <c r="S289" s="23" t="s">
        <v>25</v>
      </c>
      <c r="T289" s="82">
        <v>10025</v>
      </c>
      <c r="U289" s="23" t="s">
        <v>25</v>
      </c>
      <c r="V289" s="82">
        <v>11350</v>
      </c>
      <c r="W289" s="23" t="s">
        <v>25</v>
      </c>
      <c r="X289" s="82">
        <v>10303</v>
      </c>
      <c r="Y289" s="23" t="s">
        <v>25</v>
      </c>
      <c r="Z289" s="84">
        <v>11095</v>
      </c>
      <c r="AA289" s="49" t="s">
        <v>25</v>
      </c>
      <c r="AB289" s="39">
        <f>D289+F289+H289+J289+L289+N289+P289+R289+T289+V289+X289+Z289</f>
        <v>122164</v>
      </c>
      <c r="AC289" s="191"/>
      <c r="AD289" s="192"/>
      <c r="AE289" s="172">
        <v>78867</v>
      </c>
      <c r="AF289" s="173">
        <v>42850</v>
      </c>
      <c r="AG289" s="174">
        <v>447</v>
      </c>
      <c r="AH289" s="26" t="s">
        <v>159</v>
      </c>
      <c r="AI289" s="29">
        <v>0.0489</v>
      </c>
      <c r="AJ289" s="157"/>
    </row>
    <row r="290" spans="1:36" ht="25.5" customHeight="1" thickBot="1" thickTop="1">
      <c r="A290" s="212"/>
      <c r="B290" s="213"/>
      <c r="C290" s="140" t="s">
        <v>20</v>
      </c>
      <c r="D290" s="89">
        <f>D289-Z262</f>
        <v>-601</v>
      </c>
      <c r="E290" s="30">
        <f>D290/Z262</f>
        <v>-0.05863986730412723</v>
      </c>
      <c r="F290" s="89">
        <f>F289-D289</f>
        <v>-511</v>
      </c>
      <c r="G290" s="30">
        <f>F290/D289</f>
        <v>-0.052964344941956884</v>
      </c>
      <c r="H290" s="89">
        <f>H289-F289</f>
        <v>-353</v>
      </c>
      <c r="I290" s="30">
        <f>H290/F289</f>
        <v>-0.03863412498631936</v>
      </c>
      <c r="J290" s="89">
        <f>J289-H289</f>
        <v>2264</v>
      </c>
      <c r="K290" s="30">
        <f>J290/H289</f>
        <v>0.25774134790528236</v>
      </c>
      <c r="L290" s="89">
        <f>L289-J289</f>
        <v>-2359</v>
      </c>
      <c r="M290" s="30">
        <f>L290/J289</f>
        <v>-0.2135228095582911</v>
      </c>
      <c r="N290" s="79">
        <f>N289-L289</f>
        <v>346</v>
      </c>
      <c r="O290" s="42">
        <f>N290/L289</f>
        <v>0.03982046265393026</v>
      </c>
      <c r="P290" s="79">
        <f>P289-N289</f>
        <v>2494</v>
      </c>
      <c r="Q290" s="42">
        <f>P290/N289</f>
        <v>0.2760376314333149</v>
      </c>
      <c r="R290" s="79">
        <f>R289-P289</f>
        <v>-8</v>
      </c>
      <c r="S290" s="42">
        <f>R290/P289</f>
        <v>-0.0006939023332465955</v>
      </c>
      <c r="T290" s="79">
        <f>T289-R289</f>
        <v>-1496</v>
      </c>
      <c r="U290" s="42">
        <f>T290/R289</f>
        <v>-0.12984983942366113</v>
      </c>
      <c r="V290" s="79">
        <f>V289-T289</f>
        <v>1325</v>
      </c>
      <c r="W290" s="42">
        <f>V290/T289</f>
        <v>0.13216957605985039</v>
      </c>
      <c r="X290" s="79">
        <f>X289-V289</f>
        <v>-1047</v>
      </c>
      <c r="Y290" s="42">
        <f>X290/V289</f>
        <v>-0.09224669603524228</v>
      </c>
      <c r="Z290" s="85">
        <f>Z289-X289</f>
        <v>792</v>
      </c>
      <c r="AA290" s="54">
        <f>Z290/X289</f>
        <v>0.07687081432592449</v>
      </c>
      <c r="AB290" s="176">
        <f>D289+F289+H289+J289+L289+N289+P289+R289+T289+V289+X289+Z289</f>
        <v>122164</v>
      </c>
      <c r="AC290" s="12"/>
      <c r="AD290" s="100"/>
      <c r="AE290" s="150"/>
      <c r="AF290" s="157"/>
      <c r="AG290" s="157"/>
      <c r="AH290" s="12">
        <f>AB289-AB263</f>
        <v>5699</v>
      </c>
      <c r="AI290" s="179">
        <f>AH290/AB263</f>
        <v>0.0489331558837419</v>
      </c>
      <c r="AJ290" s="157"/>
    </row>
    <row r="291" spans="1:36" ht="39.75" customHeight="1" thickBot="1" thickTop="1">
      <c r="A291" s="212"/>
      <c r="B291" s="213"/>
      <c r="C291" s="137" t="s">
        <v>21</v>
      </c>
      <c r="D291" s="80">
        <f>D289-D262</f>
        <v>-2419</v>
      </c>
      <c r="E291" s="31">
        <f>D291/D262</f>
        <v>-0.2004640755780227</v>
      </c>
      <c r="F291" s="80">
        <f>F289-F262</f>
        <v>134</v>
      </c>
      <c r="G291" s="31">
        <f>F291/F262</f>
        <v>0.014883927579695658</v>
      </c>
      <c r="H291" s="80">
        <f>H289-H262</f>
        <v>342</v>
      </c>
      <c r="I291" s="31">
        <f>H291/H262</f>
        <v>0.04051172707889126</v>
      </c>
      <c r="J291" s="80">
        <f>J289-J262</f>
        <v>3059</v>
      </c>
      <c r="K291" s="31">
        <f>J291/J262</f>
        <v>0.3829014895481287</v>
      </c>
      <c r="L291" s="80">
        <f>L289-L262</f>
        <v>299</v>
      </c>
      <c r="M291" s="31">
        <f>L291/L262</f>
        <v>0.03563766388557807</v>
      </c>
      <c r="N291" s="80">
        <f>N289-N262</f>
        <v>412</v>
      </c>
      <c r="O291" s="31">
        <f>N291/N262</f>
        <v>0.047779195175692915</v>
      </c>
      <c r="P291" s="80">
        <f>P289-P262</f>
        <v>1171</v>
      </c>
      <c r="Q291" s="31">
        <f>P291/P262</f>
        <v>0.11305271287893416</v>
      </c>
      <c r="R291" s="80">
        <f>R289-R262</f>
        <v>748</v>
      </c>
      <c r="S291" s="31">
        <f>R291/R262</f>
        <v>0.06943284136266592</v>
      </c>
      <c r="T291" s="80">
        <f>T289-T262</f>
        <v>-289</v>
      </c>
      <c r="U291" s="31">
        <f>T291/T262</f>
        <v>-0.028020166763622262</v>
      </c>
      <c r="V291" s="80">
        <f>V289-V262</f>
        <v>899</v>
      </c>
      <c r="W291" s="31">
        <f>V291/V262</f>
        <v>0.08602047650942493</v>
      </c>
      <c r="X291" s="80">
        <f>X289-X262</f>
        <v>497</v>
      </c>
      <c r="Y291" s="31">
        <f>X291/X262</f>
        <v>0.05068325514990822</v>
      </c>
      <c r="Z291" s="85">
        <f>Z289-Z262</f>
        <v>846</v>
      </c>
      <c r="AA291" s="54">
        <f>Z291/Z262</f>
        <v>0.0825446385013172</v>
      </c>
      <c r="AB291" s="196"/>
      <c r="AC291" s="165"/>
      <c r="AD291" s="197"/>
      <c r="AE291" s="157"/>
      <c r="AF291" s="157"/>
      <c r="AG291" s="157"/>
      <c r="AH291" s="165"/>
      <c r="AI291" s="157"/>
      <c r="AJ291" s="157"/>
    </row>
    <row r="292" spans="1:36" ht="25.5" customHeight="1" thickBot="1">
      <c r="A292" s="214" t="s">
        <v>13</v>
      </c>
      <c r="B292" s="257"/>
      <c r="C292" s="257"/>
      <c r="D292" s="257"/>
      <c r="E292" s="257"/>
      <c r="F292" s="257"/>
      <c r="G292" s="257"/>
      <c r="H292" s="257"/>
      <c r="I292" s="257"/>
      <c r="J292" s="257"/>
      <c r="K292" s="257"/>
      <c r="L292" s="257"/>
      <c r="M292" s="257"/>
      <c r="N292" s="257"/>
      <c r="O292" s="257"/>
      <c r="P292" s="257"/>
      <c r="Q292" s="257"/>
      <c r="R292" s="257"/>
      <c r="S292" s="257"/>
      <c r="T292" s="257"/>
      <c r="U292" s="257"/>
      <c r="V292" s="257"/>
      <c r="W292" s="257"/>
      <c r="X292" s="257"/>
      <c r="Y292" s="257"/>
      <c r="Z292" s="257"/>
      <c r="AA292" s="257"/>
      <c r="AB292" s="10"/>
      <c r="AC292" s="9"/>
      <c r="AD292" s="101"/>
      <c r="AH292" s="165"/>
      <c r="AI292" s="157"/>
      <c r="AJ292" s="157"/>
    </row>
    <row r="293" spans="1:34" ht="25.5" customHeight="1" thickBot="1">
      <c r="A293" s="212" t="s">
        <v>14</v>
      </c>
      <c r="B293" s="216" t="s">
        <v>15</v>
      </c>
      <c r="C293" s="5"/>
      <c r="D293" s="82">
        <v>14037</v>
      </c>
      <c r="E293" s="23" t="s">
        <v>25</v>
      </c>
      <c r="F293" s="82">
        <v>14466</v>
      </c>
      <c r="G293" s="23" t="s">
        <v>25</v>
      </c>
      <c r="H293" s="82">
        <v>13970</v>
      </c>
      <c r="I293" s="23" t="s">
        <v>25</v>
      </c>
      <c r="J293" s="82">
        <v>12744</v>
      </c>
      <c r="K293" s="23" t="s">
        <v>25</v>
      </c>
      <c r="L293" s="82">
        <v>11947</v>
      </c>
      <c r="M293" s="23" t="s">
        <v>25</v>
      </c>
      <c r="N293" s="82">
        <v>11596</v>
      </c>
      <c r="O293" s="23" t="s">
        <v>25</v>
      </c>
      <c r="P293" s="82">
        <v>11873</v>
      </c>
      <c r="Q293" s="23" t="s">
        <v>25</v>
      </c>
      <c r="R293" s="82">
        <v>12351</v>
      </c>
      <c r="S293" s="23" t="s">
        <v>25</v>
      </c>
      <c r="T293" s="82">
        <v>12156</v>
      </c>
      <c r="U293" s="23" t="s">
        <v>25</v>
      </c>
      <c r="V293" s="82">
        <v>10758</v>
      </c>
      <c r="W293" s="23" t="s">
        <v>25</v>
      </c>
      <c r="X293" s="82">
        <v>11460</v>
      </c>
      <c r="Y293" s="23" t="s">
        <v>25</v>
      </c>
      <c r="Z293" s="84">
        <v>12262</v>
      </c>
      <c r="AA293" s="49" t="s">
        <v>25</v>
      </c>
      <c r="AB293" s="151"/>
      <c r="AC293" s="9"/>
      <c r="AD293" s="101"/>
      <c r="AE293" s="157"/>
      <c r="AF293" s="150"/>
      <c r="AH293" s="91"/>
    </row>
    <row r="294" spans="1:34" ht="25.5" customHeight="1" thickBot="1" thickTop="1">
      <c r="A294" s="212"/>
      <c r="B294" s="217"/>
      <c r="C294" s="140" t="s">
        <v>20</v>
      </c>
      <c r="D294" s="89">
        <f>D293-Z266</f>
        <v>808</v>
      </c>
      <c r="E294" s="30">
        <f>D294/Z266</f>
        <v>0.06107793484012397</v>
      </c>
      <c r="F294" s="89">
        <f>F293-D293</f>
        <v>429</v>
      </c>
      <c r="G294" s="30">
        <f>F294/D293</f>
        <v>0.030562085915793975</v>
      </c>
      <c r="H294" s="89">
        <f>H293-F293</f>
        <v>-496</v>
      </c>
      <c r="I294" s="30">
        <f>H294/F293</f>
        <v>-0.03428729434536154</v>
      </c>
      <c r="J294" s="89">
        <f>J293-H293</f>
        <v>-1226</v>
      </c>
      <c r="K294" s="30">
        <f>J294/H293</f>
        <v>-0.08775948460987831</v>
      </c>
      <c r="L294" s="89">
        <f>L293-J293</f>
        <v>-797</v>
      </c>
      <c r="M294" s="30">
        <f>L294/J293</f>
        <v>-0.06253923414940364</v>
      </c>
      <c r="N294" s="79">
        <f>N293-L293</f>
        <v>-351</v>
      </c>
      <c r="O294" s="42">
        <f>N294/L293</f>
        <v>-0.029379760609358</v>
      </c>
      <c r="P294" s="79">
        <f>P293-N293</f>
        <v>277</v>
      </c>
      <c r="Q294" s="42">
        <f>P294/N293</f>
        <v>0.02388754743014833</v>
      </c>
      <c r="R294" s="79">
        <f>R293-P293</f>
        <v>478</v>
      </c>
      <c r="S294" s="42">
        <f>R294/P293</f>
        <v>0.040259412111513515</v>
      </c>
      <c r="T294" s="79">
        <f>T293-R293</f>
        <v>-195</v>
      </c>
      <c r="U294" s="42">
        <f>T294/R293</f>
        <v>-0.015788195287830945</v>
      </c>
      <c r="V294" s="79">
        <f>V293-T293</f>
        <v>-1398</v>
      </c>
      <c r="W294" s="42">
        <f>V294/T293</f>
        <v>-0.11500493583415597</v>
      </c>
      <c r="X294" s="79">
        <f>X293-V293</f>
        <v>702</v>
      </c>
      <c r="Y294" s="42">
        <f>X294/V293</f>
        <v>0.0652537646402677</v>
      </c>
      <c r="Z294" s="85">
        <f>Z293-X293</f>
        <v>802</v>
      </c>
      <c r="AA294" s="54">
        <f>Z294/X293</f>
        <v>0.0699825479930192</v>
      </c>
      <c r="AB294" s="10"/>
      <c r="AC294" s="9"/>
      <c r="AD294" s="101"/>
      <c r="AE294" s="115"/>
      <c r="AF294" s="195"/>
      <c r="AH294" s="9"/>
    </row>
    <row r="295" spans="1:34" ht="39" customHeight="1" thickBot="1" thickTop="1">
      <c r="A295" s="212"/>
      <c r="B295" s="218"/>
      <c r="C295" s="137" t="s">
        <v>21</v>
      </c>
      <c r="D295" s="80">
        <f>D293-D266</f>
        <v>331</v>
      </c>
      <c r="E295" s="31">
        <f>D295/D266</f>
        <v>0.02415000729607471</v>
      </c>
      <c r="F295" s="80">
        <f>F293-F266</f>
        <v>-760</v>
      </c>
      <c r="G295" s="31">
        <f>F295/F266</f>
        <v>-0.04991461972941022</v>
      </c>
      <c r="H295" s="80">
        <f>H293-H266</f>
        <v>-1300</v>
      </c>
      <c r="I295" s="31">
        <f>H295/H266</f>
        <v>-0.08513425016371971</v>
      </c>
      <c r="J295" s="80">
        <f>J293-J266</f>
        <v>-1031</v>
      </c>
      <c r="K295" s="31">
        <f>J295/J266</f>
        <v>-0.07484573502722323</v>
      </c>
      <c r="L295" s="80">
        <f>L293-L266</f>
        <v>-956</v>
      </c>
      <c r="M295" s="31">
        <f>L295/L266</f>
        <v>-0.07409129659769045</v>
      </c>
      <c r="N295" s="80">
        <f>N293-N266</f>
        <v>-1267</v>
      </c>
      <c r="O295" s="31">
        <f>N295/N266</f>
        <v>-0.09849957241701003</v>
      </c>
      <c r="P295" s="80">
        <f>P293-P266</f>
        <v>-1123</v>
      </c>
      <c r="Q295" s="31">
        <f>P295/P266</f>
        <v>-0.08641120344721452</v>
      </c>
      <c r="R295" s="80">
        <f>R293-R266</f>
        <v>-1066</v>
      </c>
      <c r="S295" s="31">
        <f>R295/R266</f>
        <v>-0.07945144220019379</v>
      </c>
      <c r="T295" s="80">
        <f>T293-T266</f>
        <v>-1077</v>
      </c>
      <c r="U295" s="31">
        <f>T295/T266</f>
        <v>-0.08138744048968488</v>
      </c>
      <c r="V295" s="80">
        <f>V293-V266</f>
        <v>-2181</v>
      </c>
      <c r="W295" s="31">
        <f>V295/V266</f>
        <v>-0.16856016693716672</v>
      </c>
      <c r="X295" s="80">
        <f>X293-X266</f>
        <v>-2157</v>
      </c>
      <c r="Y295" s="31">
        <f>X295/X266</f>
        <v>-0.15840493500771094</v>
      </c>
      <c r="Z295" s="85">
        <f>Z293-Z266</f>
        <v>-967</v>
      </c>
      <c r="AA295" s="54">
        <f>Z295/Z266</f>
        <v>-0.07309698389900975</v>
      </c>
      <c r="AB295" s="10"/>
      <c r="AC295" s="9"/>
      <c r="AD295" s="101"/>
      <c r="AF295" s="181"/>
      <c r="AH295" s="9"/>
    </row>
    <row r="298" spans="1:33" ht="27.75" customHeight="1">
      <c r="A298" s="241" t="s">
        <v>164</v>
      </c>
      <c r="B298" s="241"/>
      <c r="C298" s="241"/>
      <c r="D298" s="241"/>
      <c r="E298" s="241"/>
      <c r="F298" s="241"/>
      <c r="G298" s="241"/>
      <c r="H298" s="241"/>
      <c r="I298" s="241"/>
      <c r="J298" s="241"/>
      <c r="K298" s="241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3"/>
      <c r="AF298" s="243"/>
      <c r="AG298" s="243"/>
    </row>
    <row r="299" ht="13.5" thickBot="1"/>
    <row r="300" spans="1:35" ht="24" customHeight="1" thickBot="1">
      <c r="A300" s="244" t="s">
        <v>47</v>
      </c>
      <c r="B300" s="245" t="s">
        <v>82</v>
      </c>
      <c r="C300" s="247"/>
      <c r="D300" s="214" t="s">
        <v>161</v>
      </c>
      <c r="E300" s="248"/>
      <c r="F300" s="248"/>
      <c r="G300" s="248"/>
      <c r="H300" s="248"/>
      <c r="I300" s="248"/>
      <c r="J300" s="248"/>
      <c r="K300" s="248"/>
      <c r="L300" s="248"/>
      <c r="M300" s="248"/>
      <c r="N300" s="248"/>
      <c r="O300" s="248"/>
      <c r="P300" s="248"/>
      <c r="Q300" s="248"/>
      <c r="R300" s="248"/>
      <c r="S300" s="248"/>
      <c r="T300" s="248"/>
      <c r="U300" s="248"/>
      <c r="V300" s="248"/>
      <c r="W300" s="248"/>
      <c r="X300" s="248"/>
      <c r="Y300" s="248"/>
      <c r="Z300" s="248"/>
      <c r="AA300" s="249"/>
      <c r="AB300" s="250" t="s">
        <v>22</v>
      </c>
      <c r="AC300" s="235" t="s">
        <v>23</v>
      </c>
      <c r="AD300" s="253"/>
      <c r="AE300" s="255" t="s">
        <v>22</v>
      </c>
      <c r="AF300" s="256"/>
      <c r="AG300" s="256"/>
      <c r="AH300" s="235" t="s">
        <v>23</v>
      </c>
      <c r="AI300" s="236"/>
    </row>
    <row r="301" spans="1:35" ht="23.25" customHeight="1" thickBot="1" thickTop="1">
      <c r="A301" s="244"/>
      <c r="B301" s="246"/>
      <c r="C301" s="212"/>
      <c r="D301" s="239" t="s">
        <v>4</v>
      </c>
      <c r="E301" s="240"/>
      <c r="F301" s="239" t="s">
        <v>5</v>
      </c>
      <c r="G301" s="240"/>
      <c r="H301" s="239" t="s">
        <v>26</v>
      </c>
      <c r="I301" s="240"/>
      <c r="J301" s="239" t="s">
        <v>27</v>
      </c>
      <c r="K301" s="240"/>
      <c r="L301" s="239" t="s">
        <v>28</v>
      </c>
      <c r="M301" s="240"/>
      <c r="N301" s="239" t="s">
        <v>29</v>
      </c>
      <c r="O301" s="240"/>
      <c r="P301" s="239" t="s">
        <v>33</v>
      </c>
      <c r="Q301" s="240"/>
      <c r="R301" s="239" t="s">
        <v>40</v>
      </c>
      <c r="S301" s="240"/>
      <c r="T301" s="239" t="s">
        <v>45</v>
      </c>
      <c r="U301" s="240"/>
      <c r="V301" s="239" t="s">
        <v>46</v>
      </c>
      <c r="W301" s="240"/>
      <c r="X301" s="239" t="s">
        <v>49</v>
      </c>
      <c r="Y301" s="240"/>
      <c r="Z301" s="219" t="s">
        <v>50</v>
      </c>
      <c r="AA301" s="220"/>
      <c r="AB301" s="251"/>
      <c r="AC301" s="237"/>
      <c r="AD301" s="254"/>
      <c r="AE301" s="255"/>
      <c r="AF301" s="256"/>
      <c r="AG301" s="256"/>
      <c r="AH301" s="237"/>
      <c r="AI301" s="238"/>
    </row>
    <row r="302" spans="1:35" ht="26.25" customHeight="1" thickBot="1" thickTop="1">
      <c r="A302" s="2"/>
      <c r="B302" s="1"/>
      <c r="C302" s="221" t="s">
        <v>36</v>
      </c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3"/>
      <c r="AB302" s="252"/>
      <c r="AC302" s="24" t="s">
        <v>24</v>
      </c>
      <c r="AD302" s="95" t="s">
        <v>25</v>
      </c>
      <c r="AH302" s="24" t="s">
        <v>24</v>
      </c>
      <c r="AI302" s="25" t="s">
        <v>25</v>
      </c>
    </row>
    <row r="303" spans="1:35" ht="13.5" thickBot="1">
      <c r="A303" s="224"/>
      <c r="B303" s="225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225"/>
      <c r="T303" s="225"/>
      <c r="U303" s="225"/>
      <c r="V303" s="225"/>
      <c r="W303" s="225"/>
      <c r="X303" s="225"/>
      <c r="Y303" s="225"/>
      <c r="Z303" s="225"/>
      <c r="AA303" s="226"/>
      <c r="AB303" s="227" t="s">
        <v>6</v>
      </c>
      <c r="AC303" s="228"/>
      <c r="AD303" s="229"/>
      <c r="AE303" s="94" t="s">
        <v>30</v>
      </c>
      <c r="AF303" s="59" t="s">
        <v>31</v>
      </c>
      <c r="AG303" s="60" t="s">
        <v>32</v>
      </c>
      <c r="AH303" s="233"/>
      <c r="AI303" s="234"/>
    </row>
    <row r="304" spans="1:35" ht="27.75" customHeight="1" thickBot="1" thickTop="1">
      <c r="A304" s="212" t="s">
        <v>7</v>
      </c>
      <c r="B304" s="216" t="s">
        <v>8</v>
      </c>
      <c r="C304" s="7"/>
      <c r="D304" s="78">
        <v>433438</v>
      </c>
      <c r="E304" s="22" t="s">
        <v>25</v>
      </c>
      <c r="F304" s="78">
        <v>430053</v>
      </c>
      <c r="G304" s="22" t="s">
        <v>25</v>
      </c>
      <c r="H304" s="78">
        <v>423419</v>
      </c>
      <c r="I304" s="22" t="s">
        <v>25</v>
      </c>
      <c r="J304" s="78">
        <v>413826</v>
      </c>
      <c r="K304" s="22" t="s">
        <v>25</v>
      </c>
      <c r="L304" s="78">
        <v>406685</v>
      </c>
      <c r="M304" s="22" t="s">
        <v>25</v>
      </c>
      <c r="N304" s="78">
        <v>405476</v>
      </c>
      <c r="O304" s="22" t="s">
        <v>25</v>
      </c>
      <c r="P304" s="78">
        <v>407109</v>
      </c>
      <c r="Q304" s="22" t="s">
        <v>25</v>
      </c>
      <c r="R304" s="78">
        <v>406848</v>
      </c>
      <c r="S304" s="22" t="s">
        <v>25</v>
      </c>
      <c r="T304" s="78">
        <v>403355</v>
      </c>
      <c r="U304" s="22" t="s">
        <v>25</v>
      </c>
      <c r="V304" s="78">
        <v>401342</v>
      </c>
      <c r="W304" s="22" t="s">
        <v>25</v>
      </c>
      <c r="X304" s="78">
        <v>401359</v>
      </c>
      <c r="Y304" s="22" t="s">
        <v>25</v>
      </c>
      <c r="Z304" s="84">
        <v>401846</v>
      </c>
      <c r="AA304" s="49" t="s">
        <v>25</v>
      </c>
      <c r="AB304" s="230"/>
      <c r="AC304" s="231"/>
      <c r="AD304" s="232"/>
      <c r="AE304" s="150"/>
      <c r="AF304" s="157"/>
      <c r="AG304" s="157"/>
      <c r="AH304" s="199"/>
      <c r="AI304" s="200"/>
    </row>
    <row r="305" spans="1:36" ht="27.75" customHeight="1" thickBot="1" thickTop="1">
      <c r="A305" s="212"/>
      <c r="B305" s="217"/>
      <c r="C305" s="201" t="s">
        <v>20</v>
      </c>
      <c r="D305" s="89">
        <f>D304-Z277</f>
        <v>-1828</v>
      </c>
      <c r="E305" s="30">
        <f>D305/Z277</f>
        <v>-0.004199730739363975</v>
      </c>
      <c r="F305" s="89">
        <f>F304-D304</f>
        <v>-3385</v>
      </c>
      <c r="G305" s="30">
        <f>F305/D304</f>
        <v>-0.007809652130177788</v>
      </c>
      <c r="H305" s="89">
        <f>H304-F304</f>
        <v>-6634</v>
      </c>
      <c r="I305" s="30">
        <f>H305/F304</f>
        <v>-0.015426005631863979</v>
      </c>
      <c r="J305" s="89">
        <f>J304-H304</f>
        <v>-9593</v>
      </c>
      <c r="K305" s="30">
        <f>J305/H304</f>
        <v>-0.02265604519400405</v>
      </c>
      <c r="L305" s="89">
        <f>L304-J304</f>
        <v>-7141</v>
      </c>
      <c r="M305" s="30">
        <f>L305/J304</f>
        <v>-0.017256044811104185</v>
      </c>
      <c r="N305" s="79">
        <f>N304-L304</f>
        <v>-1209</v>
      </c>
      <c r="O305" s="42">
        <f>N305/L304</f>
        <v>-0.002972816799242657</v>
      </c>
      <c r="P305" s="79">
        <f>P304-N304</f>
        <v>1633</v>
      </c>
      <c r="Q305" s="42">
        <f>P305/N304</f>
        <v>0.004027365368110566</v>
      </c>
      <c r="R305" s="79">
        <f>R304-P304</f>
        <v>-261</v>
      </c>
      <c r="S305" s="42">
        <f>R305/P304</f>
        <v>-0.0006411059445996035</v>
      </c>
      <c r="T305" s="79">
        <f>T304-R304</f>
        <v>-3493</v>
      </c>
      <c r="U305" s="42">
        <f>T305/R304</f>
        <v>-0.008585515966650937</v>
      </c>
      <c r="V305" s="79">
        <f>V304-T304</f>
        <v>-2013</v>
      </c>
      <c r="W305" s="42">
        <f>V305/T304</f>
        <v>-0.004990640998624041</v>
      </c>
      <c r="X305" s="79">
        <f>X304-V304</f>
        <v>17</v>
      </c>
      <c r="Y305" s="42">
        <f>X305/V304</f>
        <v>4.23578892814607E-05</v>
      </c>
      <c r="Z305" s="85">
        <f>Z304-X304</f>
        <v>487</v>
      </c>
      <c r="AA305" s="54">
        <f>Z305/X304</f>
        <v>0.0012133775497746406</v>
      </c>
      <c r="AB305" s="175"/>
      <c r="AC305" s="165"/>
      <c r="AD305" s="197"/>
      <c r="AE305" s="157"/>
      <c r="AF305" s="157"/>
      <c r="AG305" s="157"/>
      <c r="AH305" s="165"/>
      <c r="AI305" s="157"/>
      <c r="AJ305" s="157"/>
    </row>
    <row r="306" spans="1:36" ht="27.75" customHeight="1" thickBot="1" thickTop="1">
      <c r="A306" s="212"/>
      <c r="B306" s="218"/>
      <c r="C306" s="202" t="s">
        <v>21</v>
      </c>
      <c r="D306" s="80">
        <f>D304-D277</f>
        <v>-42103</v>
      </c>
      <c r="E306" s="31">
        <f>D306/D277</f>
        <v>-0.08853705569025594</v>
      </c>
      <c r="F306" s="80">
        <f>F304-F277</f>
        <v>-42904</v>
      </c>
      <c r="G306" s="31">
        <f>F306/F277</f>
        <v>-0.0907143778398459</v>
      </c>
      <c r="H306" s="80">
        <f>H304-H277</f>
        <v>-42911</v>
      </c>
      <c r="I306" s="31">
        <f>H306/H277</f>
        <v>-0.09201852765209187</v>
      </c>
      <c r="J306" s="80">
        <f>J304-J277</f>
        <v>-44529</v>
      </c>
      <c r="K306" s="31">
        <f>J306/J277</f>
        <v>-0.09714958929214255</v>
      </c>
      <c r="L306" s="80">
        <f>L304-L277</f>
        <v>-43382</v>
      </c>
      <c r="M306" s="31">
        <f>L306/L277</f>
        <v>-0.09639009303059322</v>
      </c>
      <c r="N306" s="80">
        <f>N304-N277</f>
        <v>-42595</v>
      </c>
      <c r="O306" s="31">
        <f>N306/N277</f>
        <v>-0.09506305920267101</v>
      </c>
      <c r="P306" s="80">
        <f>P304-P277</f>
        <v>-43283</v>
      </c>
      <c r="Q306" s="31">
        <f>P306/P277</f>
        <v>-0.09610073003072879</v>
      </c>
      <c r="R306" s="80">
        <f>R304-R277</f>
        <v>-41730</v>
      </c>
      <c r="S306" s="31">
        <f>R306/R277</f>
        <v>-0.09302729960006956</v>
      </c>
      <c r="T306" s="80">
        <f>T304-T277</f>
        <v>-38317</v>
      </c>
      <c r="U306" s="31">
        <f>T306/T277</f>
        <v>-0.08675442409752034</v>
      </c>
      <c r="V306" s="80">
        <f>V304-V277</f>
        <v>-36441</v>
      </c>
      <c r="W306" s="31">
        <f>V306/V277</f>
        <v>-0.08323986998124641</v>
      </c>
      <c r="X306" s="80">
        <f>X304-X277</f>
        <v>-33999</v>
      </c>
      <c r="Y306" s="31">
        <f>X306/X277</f>
        <v>-0.07809434993729299</v>
      </c>
      <c r="Z306" s="85">
        <f>Z304-Z277</f>
        <v>-33420</v>
      </c>
      <c r="AA306" s="54">
        <f>Z306/Z277</f>
        <v>-0.07678063528968493</v>
      </c>
      <c r="AB306" s="196"/>
      <c r="AC306" s="43"/>
      <c r="AD306" s="197"/>
      <c r="AE306" s="104" t="s">
        <v>30</v>
      </c>
      <c r="AF306" s="105" t="s">
        <v>31</v>
      </c>
      <c r="AG306" s="106" t="s">
        <v>32</v>
      </c>
      <c r="AH306" s="43"/>
      <c r="AI306" s="157"/>
      <c r="AJ306" s="157"/>
    </row>
    <row r="307" spans="1:36" ht="27.75" customHeight="1" thickBot="1" thickTop="1">
      <c r="A307" s="212" t="s">
        <v>9</v>
      </c>
      <c r="B307" s="213" t="s">
        <v>19</v>
      </c>
      <c r="C307" s="203"/>
      <c r="D307" s="81">
        <v>16778</v>
      </c>
      <c r="E307" s="23" t="s">
        <v>25</v>
      </c>
      <c r="F307" s="81">
        <v>13133</v>
      </c>
      <c r="G307" s="23" t="s">
        <v>25</v>
      </c>
      <c r="H307" s="81">
        <v>12957</v>
      </c>
      <c r="I307" s="23" t="s">
        <v>25</v>
      </c>
      <c r="J307" s="81">
        <v>12913</v>
      </c>
      <c r="K307" s="23" t="s">
        <v>25</v>
      </c>
      <c r="L307" s="81">
        <v>12356</v>
      </c>
      <c r="M307" s="23" t="s">
        <v>25</v>
      </c>
      <c r="N307" s="81">
        <v>15252</v>
      </c>
      <c r="O307" s="23" t="s">
        <v>25</v>
      </c>
      <c r="P307" s="81">
        <v>19309</v>
      </c>
      <c r="Q307" s="23" t="s">
        <v>25</v>
      </c>
      <c r="R307" s="81">
        <v>15361</v>
      </c>
      <c r="S307" s="23" t="s">
        <v>25</v>
      </c>
      <c r="T307" s="81">
        <v>18081</v>
      </c>
      <c r="U307" s="23" t="s">
        <v>25</v>
      </c>
      <c r="V307" s="81">
        <v>19068</v>
      </c>
      <c r="W307" s="23" t="s">
        <v>25</v>
      </c>
      <c r="X307" s="81">
        <v>15434</v>
      </c>
      <c r="Y307" s="23" t="s">
        <v>25</v>
      </c>
      <c r="Z307" s="84">
        <v>14533</v>
      </c>
      <c r="AA307" s="49" t="s">
        <v>25</v>
      </c>
      <c r="AB307" s="39">
        <f>D307+F307+H307+J307+L307+N307+P307+R307+T307+V307+X307+Z307</f>
        <v>185175</v>
      </c>
      <c r="AC307" s="191"/>
      <c r="AD307" s="192"/>
      <c r="AE307" s="169">
        <v>123844</v>
      </c>
      <c r="AF307" s="170">
        <v>58725</v>
      </c>
      <c r="AG307" s="170">
        <v>2606</v>
      </c>
      <c r="AH307" s="26" t="s">
        <v>165</v>
      </c>
      <c r="AI307" s="29">
        <v>-0.0087</v>
      </c>
      <c r="AJ307" s="157"/>
    </row>
    <row r="308" spans="1:36" ht="27.75" customHeight="1" thickBot="1" thickTop="1">
      <c r="A308" s="212"/>
      <c r="B308" s="213"/>
      <c r="C308" s="201" t="s">
        <v>20</v>
      </c>
      <c r="D308" s="89">
        <f>D307-Z280</f>
        <v>1331</v>
      </c>
      <c r="E308" s="30">
        <f>D308/Z280</f>
        <v>0.08616559849809025</v>
      </c>
      <c r="F308" s="89">
        <f>F307-D307</f>
        <v>-3645</v>
      </c>
      <c r="G308" s="30">
        <f>F308/D307</f>
        <v>-0.21724877816187865</v>
      </c>
      <c r="H308" s="89">
        <f>H307-F307</f>
        <v>-176</v>
      </c>
      <c r="I308" s="30">
        <f>H308/F307</f>
        <v>-0.01340135536434935</v>
      </c>
      <c r="J308" s="89">
        <f>J307-H307</f>
        <v>-44</v>
      </c>
      <c r="K308" s="30">
        <f>J308/H307</f>
        <v>-0.0033958478042756812</v>
      </c>
      <c r="L308" s="89">
        <f>L307-J307</f>
        <v>-557</v>
      </c>
      <c r="M308" s="30">
        <f>L308/J307</f>
        <v>-0.04313482536978239</v>
      </c>
      <c r="N308" s="79">
        <f>N307-L307</f>
        <v>2896</v>
      </c>
      <c r="O308" s="42">
        <f>N308/L307</f>
        <v>0.23438005827128522</v>
      </c>
      <c r="P308" s="79">
        <f>P307-N307</f>
        <v>4057</v>
      </c>
      <c r="Q308" s="42">
        <f>P308/N307</f>
        <v>0.265997901914503</v>
      </c>
      <c r="R308" s="79">
        <f>R307-P307</f>
        <v>-3948</v>
      </c>
      <c r="S308" s="42">
        <f>R308/P307</f>
        <v>-0.2044642394738205</v>
      </c>
      <c r="T308" s="79">
        <f>T307-R307</f>
        <v>2720</v>
      </c>
      <c r="U308" s="42">
        <f>T308/R307</f>
        <v>0.17707180522101426</v>
      </c>
      <c r="V308" s="79">
        <f>V307-T307</f>
        <v>987</v>
      </c>
      <c r="W308" s="42">
        <f>V308/T307</f>
        <v>0.0545876887340302</v>
      </c>
      <c r="X308" s="79">
        <f>X307-V307</f>
        <v>-3634</v>
      </c>
      <c r="Y308" s="42">
        <f>X308/V307</f>
        <v>-0.1905810782462765</v>
      </c>
      <c r="Z308" s="85">
        <f>Z307-X307</f>
        <v>-901</v>
      </c>
      <c r="AA308" s="54">
        <f>Z308/X307</f>
        <v>-0.058377607878709346</v>
      </c>
      <c r="AB308" s="209">
        <f>D307+F307+H307+J307</f>
        <v>55781</v>
      </c>
      <c r="AC308" s="158"/>
      <c r="AD308" s="210"/>
      <c r="AE308" s="171"/>
      <c r="AF308" s="171"/>
      <c r="AG308" s="171"/>
      <c r="AH308" s="158">
        <f>AB307-AB281</f>
        <v>-1634</v>
      </c>
      <c r="AI308" s="159">
        <f>AH308/AB281</f>
        <v>-0.008746901915860585</v>
      </c>
      <c r="AJ308" s="157"/>
    </row>
    <row r="309" spans="1:36" ht="27.75" customHeight="1" thickBot="1" thickTop="1">
      <c r="A309" s="212"/>
      <c r="B309" s="213"/>
      <c r="C309" s="202" t="s">
        <v>21</v>
      </c>
      <c r="D309" s="80">
        <f>D307-D280</f>
        <v>-857</v>
      </c>
      <c r="E309" s="31">
        <f>D309/D280</f>
        <v>-0.0485965409696626</v>
      </c>
      <c r="F309" s="80">
        <f>F307-F280</f>
        <v>-461</v>
      </c>
      <c r="G309" s="31">
        <f>F309/F280</f>
        <v>-0.033912020008827426</v>
      </c>
      <c r="H309" s="80">
        <f>H307-H280</f>
        <v>-169</v>
      </c>
      <c r="I309" s="31">
        <f>H309/H280</f>
        <v>-0.012875209507847022</v>
      </c>
      <c r="J309" s="80">
        <f>J307-J280</f>
        <v>483</v>
      </c>
      <c r="K309" s="31">
        <f>J309/J280</f>
        <v>0.038857602574416734</v>
      </c>
      <c r="L309" s="80">
        <f>L307-L280</f>
        <v>191</v>
      </c>
      <c r="M309" s="31">
        <f>L309/L280</f>
        <v>0.01570078092889437</v>
      </c>
      <c r="N309" s="80">
        <f>N307-N280</f>
        <v>-1378</v>
      </c>
      <c r="O309" s="31">
        <f>N309/N280</f>
        <v>-0.08286229705351773</v>
      </c>
      <c r="P309" s="80">
        <f>P307-P280</f>
        <v>-237</v>
      </c>
      <c r="Q309" s="31">
        <f>P309/P280</f>
        <v>-0.012125243016473958</v>
      </c>
      <c r="R309" s="80">
        <f>R307-R280</f>
        <v>-1255</v>
      </c>
      <c r="S309" s="31">
        <f>R309/R280</f>
        <v>-0.07552961001444392</v>
      </c>
      <c r="T309" s="80">
        <f>T307-T280</f>
        <v>1452</v>
      </c>
      <c r="U309" s="31">
        <f>T309/T280</f>
        <v>0.08731733718203138</v>
      </c>
      <c r="V309" s="80">
        <f>V307-V280</f>
        <v>1410</v>
      </c>
      <c r="W309" s="31">
        <f>V309/V280</f>
        <v>0.07985049269452939</v>
      </c>
      <c r="X309" s="80">
        <f>X307-X280</f>
        <v>101</v>
      </c>
      <c r="Y309" s="31">
        <f>X309/X280</f>
        <v>0.0065870997195591205</v>
      </c>
      <c r="Z309" s="85">
        <f>Z307-Z280</f>
        <v>-914</v>
      </c>
      <c r="AA309" s="54">
        <f>Z309/Z280</f>
        <v>-0.05917006538486438</v>
      </c>
      <c r="AB309" s="189"/>
      <c r="AC309" s="178"/>
      <c r="AD309" s="190"/>
      <c r="AE309" s="104" t="s">
        <v>30</v>
      </c>
      <c r="AF309" s="105" t="s">
        <v>31</v>
      </c>
      <c r="AG309" s="106" t="s">
        <v>32</v>
      </c>
      <c r="AH309" s="156"/>
      <c r="AI309" s="3"/>
      <c r="AJ309" s="157"/>
    </row>
    <row r="310" spans="1:36" ht="27.75" customHeight="1" thickBot="1" thickTop="1">
      <c r="A310" s="212" t="s">
        <v>10</v>
      </c>
      <c r="B310" s="213" t="s">
        <v>17</v>
      </c>
      <c r="C310" s="204"/>
      <c r="D310" s="82">
        <v>10653</v>
      </c>
      <c r="E310" s="23" t="s">
        <v>25</v>
      </c>
      <c r="F310" s="82">
        <v>10404</v>
      </c>
      <c r="G310" s="23" t="s">
        <v>25</v>
      </c>
      <c r="H310" s="82">
        <v>13002</v>
      </c>
      <c r="I310" s="23" t="s">
        <v>25</v>
      </c>
      <c r="J310" s="82">
        <v>15695</v>
      </c>
      <c r="K310" s="23" t="s">
        <v>25</v>
      </c>
      <c r="L310" s="82">
        <v>12837</v>
      </c>
      <c r="M310" s="23" t="s">
        <v>25</v>
      </c>
      <c r="N310" s="82">
        <v>11093</v>
      </c>
      <c r="O310" s="23" t="s">
        <v>25</v>
      </c>
      <c r="P310" s="82">
        <v>11387</v>
      </c>
      <c r="Q310" s="23" t="s">
        <v>25</v>
      </c>
      <c r="R310" s="82">
        <v>9287</v>
      </c>
      <c r="S310" s="23" t="s">
        <v>25</v>
      </c>
      <c r="T310" s="82">
        <v>15731</v>
      </c>
      <c r="U310" s="23" t="s">
        <v>25</v>
      </c>
      <c r="V310" s="82">
        <v>13158</v>
      </c>
      <c r="W310" s="23" t="s">
        <v>25</v>
      </c>
      <c r="X310" s="82">
        <v>9738</v>
      </c>
      <c r="Y310" s="23" t="s">
        <v>25</v>
      </c>
      <c r="Z310" s="84">
        <v>9651</v>
      </c>
      <c r="AA310" s="49" t="s">
        <v>25</v>
      </c>
      <c r="AB310" s="39">
        <f>D310+F310+H310+J310+L310+N310+P310+R310+T310+V310+X310+Z310</f>
        <v>142636</v>
      </c>
      <c r="AC310" s="191"/>
      <c r="AD310" s="192"/>
      <c r="AE310" s="172">
        <v>97950</v>
      </c>
      <c r="AF310" s="173">
        <v>42902</v>
      </c>
      <c r="AG310" s="174">
        <v>1784</v>
      </c>
      <c r="AH310" s="26" t="s">
        <v>166</v>
      </c>
      <c r="AI310" s="29">
        <v>0.0043</v>
      </c>
      <c r="AJ310" s="157"/>
    </row>
    <row r="311" spans="1:36" ht="27.75" customHeight="1" thickBot="1" thickTop="1">
      <c r="A311" s="212"/>
      <c r="B311" s="213"/>
      <c r="C311" s="205" t="s">
        <v>20</v>
      </c>
      <c r="D311" s="89">
        <f>D310-Z283</f>
        <v>2148</v>
      </c>
      <c r="E311" s="30">
        <f>D311/Z283</f>
        <v>0.2525573192239859</v>
      </c>
      <c r="F311" s="89">
        <f>F310-D310</f>
        <v>-249</v>
      </c>
      <c r="G311" s="30">
        <f>F311/D310</f>
        <v>-0.02337369754998592</v>
      </c>
      <c r="H311" s="89">
        <f>H310-F310</f>
        <v>2598</v>
      </c>
      <c r="I311" s="30">
        <f>H311/F310</f>
        <v>0.2497116493656286</v>
      </c>
      <c r="J311" s="89">
        <f>J310-H310</f>
        <v>2693</v>
      </c>
      <c r="K311" s="30">
        <f>J311/H310</f>
        <v>0.20712198123365635</v>
      </c>
      <c r="L311" s="89">
        <f>L310-J310</f>
        <v>-2858</v>
      </c>
      <c r="M311" s="30">
        <f>L311/J310</f>
        <v>-0.18209620898375278</v>
      </c>
      <c r="N311" s="79">
        <f>N310-L310</f>
        <v>-1744</v>
      </c>
      <c r="O311" s="42">
        <f>N311/L310</f>
        <v>-0.1358572875282387</v>
      </c>
      <c r="P311" s="79">
        <f>P310-N310</f>
        <v>294</v>
      </c>
      <c r="Q311" s="42">
        <f>P311/N310</f>
        <v>0.026503200216352656</v>
      </c>
      <c r="R311" s="79">
        <f>R310-P310</f>
        <v>-2100</v>
      </c>
      <c r="S311" s="42">
        <f>R311/P310</f>
        <v>-0.18442083077193291</v>
      </c>
      <c r="T311" s="79">
        <f>T310-R310</f>
        <v>6444</v>
      </c>
      <c r="U311" s="42">
        <f>T311/R310</f>
        <v>0.6938731560245505</v>
      </c>
      <c r="V311" s="79">
        <f>V310-T310</f>
        <v>-2573</v>
      </c>
      <c r="W311" s="42">
        <f>V311/T310</f>
        <v>-0.16356239272773504</v>
      </c>
      <c r="X311" s="79">
        <f>X310-V310</f>
        <v>-3420</v>
      </c>
      <c r="Y311" s="42">
        <f>X311/V310</f>
        <v>-0.25991792065663477</v>
      </c>
      <c r="Z311" s="85">
        <f>Z310-X310</f>
        <v>-87</v>
      </c>
      <c r="AA311" s="54">
        <f>Z311/X310</f>
        <v>-0.008934072704867528</v>
      </c>
      <c r="AB311" s="209">
        <f>D310+F310+H310+J310</f>
        <v>49754</v>
      </c>
      <c r="AC311" s="158"/>
      <c r="AD311" s="210"/>
      <c r="AE311" s="171"/>
      <c r="AF311" s="171"/>
      <c r="AG311" s="171"/>
      <c r="AH311" s="158">
        <f>AB310-AB284</f>
        <v>611</v>
      </c>
      <c r="AI311" s="159">
        <f>AH311/AB284</f>
        <v>0.0043020594965675054</v>
      </c>
      <c r="AJ311" s="167"/>
    </row>
    <row r="312" spans="1:36" ht="27.75" customHeight="1" thickBot="1" thickTop="1">
      <c r="A312" s="212"/>
      <c r="B312" s="213"/>
      <c r="C312" s="202" t="s">
        <v>21</v>
      </c>
      <c r="D312" s="80">
        <f>D310-D283</f>
        <v>1008</v>
      </c>
      <c r="E312" s="31">
        <f>D312/D283</f>
        <v>0.10451010886469674</v>
      </c>
      <c r="F312" s="80">
        <f>F310-F283</f>
        <v>406</v>
      </c>
      <c r="G312" s="31">
        <f>F312/F283</f>
        <v>0.04060812162432487</v>
      </c>
      <c r="H312" s="80">
        <f>H310-H283</f>
        <v>490</v>
      </c>
      <c r="I312" s="31">
        <f>H312/H283</f>
        <v>0.03916240409207161</v>
      </c>
      <c r="J312" s="80">
        <f>J310-J283</f>
        <v>1447</v>
      </c>
      <c r="K312" s="31">
        <f>J312/J283</f>
        <v>0.10155811341942729</v>
      </c>
      <c r="L312" s="80">
        <f>L310-L283</f>
        <v>-1734</v>
      </c>
      <c r="M312" s="31">
        <f>L312/L283</f>
        <v>-0.1190035001029442</v>
      </c>
      <c r="N312" s="80">
        <f>N310-N283</f>
        <v>-1479</v>
      </c>
      <c r="O312" s="31">
        <f>N312/N283</f>
        <v>-0.11764237989182309</v>
      </c>
      <c r="P312" s="80">
        <f>P310-P283</f>
        <v>321</v>
      </c>
      <c r="Q312" s="31">
        <f>P312/P283</f>
        <v>0.029007771552503163</v>
      </c>
      <c r="R312" s="80">
        <f>R310-R283</f>
        <v>-889</v>
      </c>
      <c r="S312" s="31">
        <f>R312/R283</f>
        <v>-0.0873624213836478</v>
      </c>
      <c r="T312" s="80">
        <f>T310-T283</f>
        <v>-232</v>
      </c>
      <c r="U312" s="31">
        <f>T312/T283</f>
        <v>-0.014533608970744847</v>
      </c>
      <c r="V312" s="80">
        <f>V310-V283</f>
        <v>365</v>
      </c>
      <c r="W312" s="31">
        <f>V312/V283</f>
        <v>0.02853122801532088</v>
      </c>
      <c r="X312" s="80">
        <f>X310-X283</f>
        <v>-238</v>
      </c>
      <c r="Y312" s="31">
        <f>X312/X283</f>
        <v>-0.023857257417802726</v>
      </c>
      <c r="Z312" s="85">
        <f>Z310-Z283</f>
        <v>1146</v>
      </c>
      <c r="AA312" s="54">
        <f>Z312/Z283</f>
        <v>0.1347442680776014</v>
      </c>
      <c r="AB312" s="189"/>
      <c r="AC312" s="178"/>
      <c r="AD312" s="190"/>
      <c r="AE312" s="104" t="s">
        <v>30</v>
      </c>
      <c r="AF312" s="105" t="s">
        <v>31</v>
      </c>
      <c r="AG312" s="106" t="s">
        <v>32</v>
      </c>
      <c r="AH312" s="178"/>
      <c r="AI312" s="3"/>
      <c r="AJ312" s="157"/>
    </row>
    <row r="313" spans="1:36" ht="27.75" customHeight="1" thickBot="1" thickTop="1">
      <c r="A313" s="212" t="s">
        <v>11</v>
      </c>
      <c r="B313" s="213" t="s">
        <v>18</v>
      </c>
      <c r="C313" s="204"/>
      <c r="D313" s="82">
        <v>4701</v>
      </c>
      <c r="E313" s="23" t="s">
        <v>25</v>
      </c>
      <c r="F313" s="82">
        <v>5004</v>
      </c>
      <c r="G313" s="23" t="s">
        <v>25</v>
      </c>
      <c r="H313" s="82">
        <v>4985</v>
      </c>
      <c r="I313" s="23" t="s">
        <v>25</v>
      </c>
      <c r="J313" s="82">
        <v>8883</v>
      </c>
      <c r="K313" s="23" t="s">
        <v>25</v>
      </c>
      <c r="L313" s="82">
        <v>4697</v>
      </c>
      <c r="M313" s="23" t="s">
        <v>25</v>
      </c>
      <c r="N313" s="82">
        <v>3106</v>
      </c>
      <c r="O313" s="23" t="s">
        <v>25</v>
      </c>
      <c r="P313" s="82">
        <v>5798</v>
      </c>
      <c r="Q313" s="23" t="s">
        <v>25</v>
      </c>
      <c r="R313" s="82">
        <v>5352</v>
      </c>
      <c r="S313" s="23" t="s">
        <v>25</v>
      </c>
      <c r="T313" s="82">
        <v>5103</v>
      </c>
      <c r="U313" s="23" t="s">
        <v>25</v>
      </c>
      <c r="V313" s="82">
        <v>5082</v>
      </c>
      <c r="W313" s="23" t="s">
        <v>25</v>
      </c>
      <c r="X313" s="82">
        <v>4605</v>
      </c>
      <c r="Y313" s="23" t="s">
        <v>25</v>
      </c>
      <c r="Z313" s="84">
        <v>5235</v>
      </c>
      <c r="AA313" s="49" t="s">
        <v>25</v>
      </c>
      <c r="AB313" s="39">
        <f>D313+F313+H313+J313+L313+N313+P313+R313+T313+V313+X313+Z313</f>
        <v>62551</v>
      </c>
      <c r="AC313" s="191"/>
      <c r="AD313" s="192"/>
      <c r="AE313" s="172">
        <v>43609</v>
      </c>
      <c r="AF313" s="173">
        <v>18942</v>
      </c>
      <c r="AG313" s="174">
        <v>0</v>
      </c>
      <c r="AH313" s="26" t="s">
        <v>167</v>
      </c>
      <c r="AI313" s="29">
        <v>0.0411</v>
      </c>
      <c r="AJ313" s="157"/>
    </row>
    <row r="314" spans="1:36" ht="27.75" customHeight="1" thickBot="1" thickTop="1">
      <c r="A314" s="212"/>
      <c r="B314" s="213"/>
      <c r="C314" s="205" t="s">
        <v>20</v>
      </c>
      <c r="D314" s="89">
        <f>D313-Z286</f>
        <v>1114</v>
      </c>
      <c r="E314" s="30">
        <f>D314/Z286</f>
        <v>0.3105659325341511</v>
      </c>
      <c r="F314" s="89">
        <f>F313-D313</f>
        <v>303</v>
      </c>
      <c r="G314" s="30">
        <f>F314/D313</f>
        <v>0.06445437141033823</v>
      </c>
      <c r="H314" s="89">
        <f>H313-F313</f>
        <v>-19</v>
      </c>
      <c r="I314" s="30">
        <f>H314/F313</f>
        <v>-0.0037969624300559553</v>
      </c>
      <c r="J314" s="89">
        <f>J313-H313</f>
        <v>3898</v>
      </c>
      <c r="K314" s="30">
        <f>J314/H313</f>
        <v>0.7819458375125377</v>
      </c>
      <c r="L314" s="89">
        <f>L313-J313</f>
        <v>-4186</v>
      </c>
      <c r="M314" s="30">
        <f>L314/J313</f>
        <v>-0.47123719464145</v>
      </c>
      <c r="N314" s="79">
        <f>N313-L313</f>
        <v>-1591</v>
      </c>
      <c r="O314" s="42">
        <f>N314/L313</f>
        <v>-0.33872684692356825</v>
      </c>
      <c r="P314" s="79">
        <f>P313-N313</f>
        <v>2692</v>
      </c>
      <c r="Q314" s="42">
        <f>P314/N313</f>
        <v>0.866709594333548</v>
      </c>
      <c r="R314" s="79">
        <f>R313-P313</f>
        <v>-446</v>
      </c>
      <c r="S314" s="42">
        <f>R314/P313</f>
        <v>-0.07692307692307693</v>
      </c>
      <c r="T314" s="79">
        <f>T313-R313</f>
        <v>-249</v>
      </c>
      <c r="U314" s="42">
        <f>T314/R313</f>
        <v>-0.04652466367713005</v>
      </c>
      <c r="V314" s="79">
        <f>V313-T313</f>
        <v>-21</v>
      </c>
      <c r="W314" s="42">
        <f>V314/T313</f>
        <v>-0.00411522633744856</v>
      </c>
      <c r="X314" s="79">
        <f>X313-V313</f>
        <v>-477</v>
      </c>
      <c r="Y314" s="42">
        <f>X314/V313</f>
        <v>-0.09386068476977567</v>
      </c>
      <c r="Z314" s="85">
        <f>Z313-X313</f>
        <v>630</v>
      </c>
      <c r="AA314" s="54">
        <f>Z314/X313</f>
        <v>0.13680781758957655</v>
      </c>
      <c r="AB314" s="209">
        <f>D313+F313+H313+J313</f>
        <v>23573</v>
      </c>
      <c r="AC314" s="158"/>
      <c r="AD314" s="210"/>
      <c r="AE314" s="171"/>
      <c r="AF314" s="171"/>
      <c r="AG314" s="171"/>
      <c r="AH314" s="158">
        <f>AB313-AB287</f>
        <v>2471</v>
      </c>
      <c r="AI314" s="159">
        <f>AH314/AB287</f>
        <v>0.04112849533954727</v>
      </c>
      <c r="AJ314" s="167"/>
    </row>
    <row r="315" spans="1:36" ht="27.75" customHeight="1" thickBot="1" thickTop="1">
      <c r="A315" s="212"/>
      <c r="B315" s="213"/>
      <c r="C315" s="202" t="s">
        <v>21</v>
      </c>
      <c r="D315" s="80">
        <f>D313-D286</f>
        <v>-911</v>
      </c>
      <c r="E315" s="31">
        <f>D315/D286</f>
        <v>-0.16233071988595865</v>
      </c>
      <c r="F315" s="80">
        <f>F313-F286</f>
        <v>-207</v>
      </c>
      <c r="G315" s="31">
        <f>F315/F286</f>
        <v>-0.039723661485319514</v>
      </c>
      <c r="H315" s="80">
        <f>H313-H286</f>
        <v>-692</v>
      </c>
      <c r="I315" s="31">
        <f>H315/H286</f>
        <v>-0.12189536727144619</v>
      </c>
      <c r="J315" s="80">
        <f>J313-J286</f>
        <v>3215</v>
      </c>
      <c r="K315" s="31">
        <f>J315/J286</f>
        <v>0.5672194777699365</v>
      </c>
      <c r="L315" s="80">
        <f>L313-L286</f>
        <v>-1436</v>
      </c>
      <c r="M315" s="31">
        <f>L315/L286</f>
        <v>-0.23414315995434534</v>
      </c>
      <c r="N315" s="80">
        <f>N313-N286</f>
        <v>-1169</v>
      </c>
      <c r="O315" s="31">
        <f>N315/N286</f>
        <v>-0.27345029239766083</v>
      </c>
      <c r="P315" s="80">
        <f>P313-P286</f>
        <v>1783</v>
      </c>
      <c r="Q315" s="31">
        <f>P315/P286</f>
        <v>0.4440846824408468</v>
      </c>
      <c r="R315" s="80">
        <f>R313-R286</f>
        <v>1068</v>
      </c>
      <c r="S315" s="31">
        <f>R315/R286</f>
        <v>0.24929971988795518</v>
      </c>
      <c r="T315" s="80">
        <f>T313-T286</f>
        <v>-1691</v>
      </c>
      <c r="U315" s="31">
        <f>T315/T286</f>
        <v>-0.24889608478068884</v>
      </c>
      <c r="V315" s="80">
        <f>V313-V286</f>
        <v>28</v>
      </c>
      <c r="W315" s="31">
        <f>V315/V286</f>
        <v>0.00554016620498615</v>
      </c>
      <c r="X315" s="80">
        <f>X313-X286</f>
        <v>835</v>
      </c>
      <c r="Y315" s="31">
        <f>X315/X286</f>
        <v>0.22148541114058357</v>
      </c>
      <c r="Z315" s="85">
        <f>Z313-Z286</f>
        <v>1648</v>
      </c>
      <c r="AA315" s="54">
        <f>Z315/Z286</f>
        <v>0.4594368553108447</v>
      </c>
      <c r="AB315" s="189"/>
      <c r="AC315" s="178"/>
      <c r="AD315" s="190"/>
      <c r="AE315" s="104" t="s">
        <v>30</v>
      </c>
      <c r="AF315" s="105" t="s">
        <v>31</v>
      </c>
      <c r="AG315" s="106" t="s">
        <v>32</v>
      </c>
      <c r="AH315" s="156"/>
      <c r="AI315" s="3"/>
      <c r="AJ315" s="157"/>
    </row>
    <row r="316" spans="1:36" ht="27.75" customHeight="1" thickBot="1" thickTop="1">
      <c r="A316" s="212" t="s">
        <v>12</v>
      </c>
      <c r="B316" s="213" t="s">
        <v>16</v>
      </c>
      <c r="C316" s="204"/>
      <c r="D316" s="82">
        <v>12753</v>
      </c>
      <c r="E316" s="23" t="s">
        <v>25</v>
      </c>
      <c r="F316" s="82">
        <v>9039</v>
      </c>
      <c r="G316" s="23" t="s">
        <v>25</v>
      </c>
      <c r="H316" s="82">
        <v>9267</v>
      </c>
      <c r="I316" s="23" t="s">
        <v>25</v>
      </c>
      <c r="J316" s="82">
        <v>9567</v>
      </c>
      <c r="K316" s="23" t="s">
        <v>25</v>
      </c>
      <c r="L316" s="82">
        <v>9271</v>
      </c>
      <c r="M316" s="23" t="s">
        <v>25</v>
      </c>
      <c r="N316" s="82">
        <v>8241</v>
      </c>
      <c r="O316" s="23" t="s">
        <v>25</v>
      </c>
      <c r="P316" s="82">
        <v>11946</v>
      </c>
      <c r="Q316" s="23" t="s">
        <v>25</v>
      </c>
      <c r="R316" s="82">
        <v>10583</v>
      </c>
      <c r="S316" s="23" t="s">
        <v>25</v>
      </c>
      <c r="T316" s="82">
        <v>11592</v>
      </c>
      <c r="U316" s="23" t="s">
        <v>25</v>
      </c>
      <c r="V316" s="82">
        <v>11665</v>
      </c>
      <c r="W316" s="23" t="s">
        <v>25</v>
      </c>
      <c r="X316" s="82">
        <v>10313</v>
      </c>
      <c r="Y316" s="23" t="s">
        <v>25</v>
      </c>
      <c r="Z316" s="84">
        <v>10493</v>
      </c>
      <c r="AA316" s="49" t="s">
        <v>25</v>
      </c>
      <c r="AB316" s="39">
        <f>D316+F316+H316+J316+L316+N316+P316+R316+T316+V316+X316+Z316</f>
        <v>124730</v>
      </c>
      <c r="AC316" s="191"/>
      <c r="AD316" s="192"/>
      <c r="AE316" s="172">
        <v>82309</v>
      </c>
      <c r="AF316" s="173">
        <v>42093</v>
      </c>
      <c r="AG316" s="174">
        <v>328</v>
      </c>
      <c r="AH316" s="26" t="s">
        <v>168</v>
      </c>
      <c r="AI316" s="29">
        <v>0.021</v>
      </c>
      <c r="AJ316" s="157"/>
    </row>
    <row r="317" spans="1:36" ht="27.75" customHeight="1" thickBot="1" thickTop="1">
      <c r="A317" s="212"/>
      <c r="B317" s="213"/>
      <c r="C317" s="205" t="s">
        <v>20</v>
      </c>
      <c r="D317" s="89">
        <f>D316-Z289</f>
        <v>1658</v>
      </c>
      <c r="E317" s="30">
        <f>D317/Z289</f>
        <v>0.14943668319062642</v>
      </c>
      <c r="F317" s="89">
        <f>F316-D316</f>
        <v>-3714</v>
      </c>
      <c r="G317" s="30">
        <f>F317/D316</f>
        <v>-0.29122559397788755</v>
      </c>
      <c r="H317" s="89">
        <f>H316-F316</f>
        <v>228</v>
      </c>
      <c r="I317" s="30">
        <f>H317/F316</f>
        <v>0.02522402920677066</v>
      </c>
      <c r="J317" s="89">
        <f>J316-H316</f>
        <v>300</v>
      </c>
      <c r="K317" s="30">
        <f>J317/H316</f>
        <v>0.03237293622531564</v>
      </c>
      <c r="L317" s="89">
        <f>L316-J316</f>
        <v>-296</v>
      </c>
      <c r="M317" s="30">
        <f>L317/J316</f>
        <v>-0.03093968851259538</v>
      </c>
      <c r="N317" s="79">
        <f>N316-L316</f>
        <v>-1030</v>
      </c>
      <c r="O317" s="42">
        <f>N317/L316</f>
        <v>-0.11109912630784166</v>
      </c>
      <c r="P317" s="79">
        <f>P316-N316</f>
        <v>3705</v>
      </c>
      <c r="Q317" s="42">
        <f>P317/N316</f>
        <v>0.4495813614852566</v>
      </c>
      <c r="R317" s="79">
        <f>R316-P316</f>
        <v>-1363</v>
      </c>
      <c r="S317" s="42">
        <f>R317/P316</f>
        <v>-0.11409676879290138</v>
      </c>
      <c r="T317" s="79">
        <f>T316-R316</f>
        <v>1009</v>
      </c>
      <c r="U317" s="42">
        <f>T317/R316</f>
        <v>0.09534158556174997</v>
      </c>
      <c r="V317" s="79">
        <f>V316-T316</f>
        <v>73</v>
      </c>
      <c r="W317" s="42">
        <f>V317/T316</f>
        <v>0.006297446514837819</v>
      </c>
      <c r="X317" s="79">
        <f>X316-V316</f>
        <v>-1352</v>
      </c>
      <c r="Y317" s="42">
        <f>X317/V316</f>
        <v>-0.11590227175310759</v>
      </c>
      <c r="Z317" s="85">
        <f>Z316-X316</f>
        <v>180</v>
      </c>
      <c r="AA317" s="54">
        <f>Z317/X316</f>
        <v>0.017453699214583535</v>
      </c>
      <c r="AB317" s="209">
        <f>D316+F316+H316+J316</f>
        <v>40626</v>
      </c>
      <c r="AC317" s="182"/>
      <c r="AD317" s="211"/>
      <c r="AE317" s="150"/>
      <c r="AF317" s="157"/>
      <c r="AG317" s="157"/>
      <c r="AH317" s="182">
        <f>AB316-AB290</f>
        <v>2566</v>
      </c>
      <c r="AI317" s="159">
        <f>AH317/AB290</f>
        <v>0.02100455125896336</v>
      </c>
      <c r="AJ317" s="167"/>
    </row>
    <row r="318" spans="1:36" ht="27.75" customHeight="1" thickBot="1" thickTop="1">
      <c r="A318" s="212"/>
      <c r="B318" s="213"/>
      <c r="C318" s="202" t="s">
        <v>21</v>
      </c>
      <c r="D318" s="80">
        <f>D316-D289</f>
        <v>3105</v>
      </c>
      <c r="E318" s="31">
        <f>D318/D289</f>
        <v>0.3218283582089552</v>
      </c>
      <c r="F318" s="80">
        <f>F316-F289</f>
        <v>-98</v>
      </c>
      <c r="G318" s="31">
        <f>F318/F289</f>
        <v>-0.01072562110101784</v>
      </c>
      <c r="H318" s="80">
        <f>H316-H289</f>
        <v>483</v>
      </c>
      <c r="I318" s="31">
        <f>H318/H289</f>
        <v>0.054986338797814206</v>
      </c>
      <c r="J318" s="80">
        <f>J316-J289</f>
        <v>-1481</v>
      </c>
      <c r="K318" s="31">
        <f>J318/J289</f>
        <v>-0.13405141202027515</v>
      </c>
      <c r="L318" s="80">
        <f>L316-L289</f>
        <v>582</v>
      </c>
      <c r="M318" s="31">
        <f>L318/L289</f>
        <v>0.06698124064909657</v>
      </c>
      <c r="N318" s="80">
        <f>N316-N289</f>
        <v>-794</v>
      </c>
      <c r="O318" s="31">
        <f>N318/N289</f>
        <v>-0.08788046485888212</v>
      </c>
      <c r="P318" s="80">
        <f>P316-P289</f>
        <v>417</v>
      </c>
      <c r="Q318" s="31">
        <f>P318/P289</f>
        <v>0.03616965912047879</v>
      </c>
      <c r="R318" s="80">
        <f>R316-R289</f>
        <v>-938</v>
      </c>
      <c r="S318" s="31">
        <f>R318/R289</f>
        <v>-0.08141654370280357</v>
      </c>
      <c r="T318" s="80">
        <f>T316-T289</f>
        <v>1567</v>
      </c>
      <c r="U318" s="31">
        <f>T318/T289</f>
        <v>0.15630922693266833</v>
      </c>
      <c r="V318" s="80">
        <f>V316-V289</f>
        <v>315</v>
      </c>
      <c r="W318" s="31">
        <f>V318/V289</f>
        <v>0.027753303964757708</v>
      </c>
      <c r="X318" s="80">
        <f>X316-X289</f>
        <v>10</v>
      </c>
      <c r="Y318" s="31">
        <f>X318/X289</f>
        <v>0.0009705910899737941</v>
      </c>
      <c r="Z318" s="85">
        <f>Z316-Z289</f>
        <v>-602</v>
      </c>
      <c r="AA318" s="54">
        <f>Z318/Z289</f>
        <v>-0.05425867507886435</v>
      </c>
      <c r="AB318" s="196"/>
      <c r="AC318" s="165"/>
      <c r="AD318" s="197"/>
      <c r="AE318" s="157"/>
      <c r="AF318" s="157"/>
      <c r="AG318" s="157"/>
      <c r="AH318" s="165"/>
      <c r="AI318" s="157"/>
      <c r="AJ318" s="157"/>
    </row>
    <row r="319" spans="1:35" ht="27.75" customHeight="1" thickBot="1">
      <c r="A319" s="214" t="s">
        <v>13</v>
      </c>
      <c r="B319" s="215"/>
      <c r="C319" s="215"/>
      <c r="D319" s="215"/>
      <c r="E319" s="215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5"/>
      <c r="AA319" s="215"/>
      <c r="AB319" s="196"/>
      <c r="AC319" s="165"/>
      <c r="AD319" s="197"/>
      <c r="AE319" s="157"/>
      <c r="AF319" s="157"/>
      <c r="AG319" s="157"/>
      <c r="AH319" s="198"/>
      <c r="AI319" s="167"/>
    </row>
    <row r="320" spans="1:35" ht="27.75" customHeight="1" thickBot="1">
      <c r="A320" s="212" t="s">
        <v>14</v>
      </c>
      <c r="B320" s="216" t="s">
        <v>15</v>
      </c>
      <c r="C320" s="5"/>
      <c r="D320" s="82">
        <v>11902</v>
      </c>
      <c r="E320" s="23" t="s">
        <v>25</v>
      </c>
      <c r="F320" s="82">
        <v>13907</v>
      </c>
      <c r="G320" s="23" t="s">
        <v>25</v>
      </c>
      <c r="H320" s="82">
        <v>13634</v>
      </c>
      <c r="I320" s="23" t="s">
        <v>25</v>
      </c>
      <c r="J320" s="82">
        <v>12267</v>
      </c>
      <c r="K320" s="23" t="s">
        <v>25</v>
      </c>
      <c r="L320" s="82">
        <v>12199</v>
      </c>
      <c r="M320" s="23" t="s">
        <v>25</v>
      </c>
      <c r="N320" s="82">
        <v>12288</v>
      </c>
      <c r="O320" s="23" t="s">
        <v>25</v>
      </c>
      <c r="P320" s="82">
        <v>12812</v>
      </c>
      <c r="Q320" s="23" t="s">
        <v>25</v>
      </c>
      <c r="R320" s="82">
        <v>13143</v>
      </c>
      <c r="S320" s="23" t="s">
        <v>25</v>
      </c>
      <c r="T320" s="82">
        <v>13143</v>
      </c>
      <c r="U320" s="23" t="s">
        <v>25</v>
      </c>
      <c r="V320" s="82">
        <v>13304</v>
      </c>
      <c r="W320" s="23" t="s">
        <v>25</v>
      </c>
      <c r="X320" s="82">
        <v>13534</v>
      </c>
      <c r="Y320" s="23" t="s">
        <v>25</v>
      </c>
      <c r="Z320" s="84">
        <v>13575</v>
      </c>
      <c r="AA320" s="49" t="s">
        <v>25</v>
      </c>
      <c r="AB320" s="175"/>
      <c r="AC320" s="165"/>
      <c r="AD320" s="197"/>
      <c r="AE320" s="157"/>
      <c r="AF320" s="150"/>
      <c r="AG320" s="157"/>
      <c r="AH320" s="159"/>
      <c r="AI320" s="167"/>
    </row>
    <row r="321" spans="1:35" ht="27.75" customHeight="1" thickBot="1" thickTop="1">
      <c r="A321" s="212"/>
      <c r="B321" s="217"/>
      <c r="C321" s="205" t="s">
        <v>20</v>
      </c>
      <c r="D321" s="89">
        <f>D320-Z293</f>
        <v>-360</v>
      </c>
      <c r="E321" s="30">
        <f>D321/Z293</f>
        <v>-0.02935899526993965</v>
      </c>
      <c r="F321" s="89">
        <f>F320-D320</f>
        <v>2005</v>
      </c>
      <c r="G321" s="30">
        <f>F321/D320</f>
        <v>0.16845908250714164</v>
      </c>
      <c r="H321" s="89">
        <f>H320-F320</f>
        <v>-273</v>
      </c>
      <c r="I321" s="30">
        <f>H321/F320</f>
        <v>-0.019630401955849572</v>
      </c>
      <c r="J321" s="89">
        <f>J320-H320</f>
        <v>-1367</v>
      </c>
      <c r="K321" s="30">
        <f>J321/H320</f>
        <v>-0.1002640457679331</v>
      </c>
      <c r="L321" s="89">
        <f>L320-J320</f>
        <v>-68</v>
      </c>
      <c r="M321" s="30">
        <f>L321/J320</f>
        <v>-0.005543327626966659</v>
      </c>
      <c r="N321" s="79">
        <f>N320-L320</f>
        <v>89</v>
      </c>
      <c r="O321" s="42">
        <f>N321/L320</f>
        <v>0.007295679973768341</v>
      </c>
      <c r="P321" s="79">
        <f>P320-N320</f>
        <v>524</v>
      </c>
      <c r="Q321" s="42">
        <f>P321/N320</f>
        <v>0.042643229166666664</v>
      </c>
      <c r="R321" s="79">
        <f>R320-P320</f>
        <v>331</v>
      </c>
      <c r="S321" s="42">
        <f>R321/P320</f>
        <v>0.025835154542616298</v>
      </c>
      <c r="T321" s="79">
        <f>T320-R320</f>
        <v>0</v>
      </c>
      <c r="U321" s="42">
        <f>T321/R320</f>
        <v>0</v>
      </c>
      <c r="V321" s="79">
        <f>V320-T320</f>
        <v>161</v>
      </c>
      <c r="W321" s="42">
        <f>V321/T320</f>
        <v>0.012249866849273377</v>
      </c>
      <c r="X321" s="79">
        <f>X320-V320</f>
        <v>230</v>
      </c>
      <c r="Y321" s="42">
        <f>X321/V320</f>
        <v>0.01728803367408298</v>
      </c>
      <c r="Z321" s="85">
        <f>Z320-X320</f>
        <v>41</v>
      </c>
      <c r="AA321" s="54">
        <f>Z321/X320</f>
        <v>0.0030294074183537757</v>
      </c>
      <c r="AB321" s="196"/>
      <c r="AC321" s="165"/>
      <c r="AD321" s="197"/>
      <c r="AE321" s="206"/>
      <c r="AF321" s="195"/>
      <c r="AG321" s="157"/>
      <c r="AH321" s="198"/>
      <c r="AI321" s="167"/>
    </row>
    <row r="322" spans="1:35" ht="27.75" customHeight="1" thickBot="1" thickTop="1">
      <c r="A322" s="212"/>
      <c r="B322" s="218"/>
      <c r="C322" s="202" t="s">
        <v>21</v>
      </c>
      <c r="D322" s="80">
        <f>D320-D293</f>
        <v>-2135</v>
      </c>
      <c r="E322" s="31">
        <f>D322/D293</f>
        <v>-0.15209802664386976</v>
      </c>
      <c r="F322" s="80">
        <f>F320-F293</f>
        <v>-559</v>
      </c>
      <c r="G322" s="31">
        <f>F322/F293</f>
        <v>-0.03864233374809899</v>
      </c>
      <c r="H322" s="80">
        <f>H320-H293</f>
        <v>-336</v>
      </c>
      <c r="I322" s="31">
        <f>H322/H293</f>
        <v>-0.024051539012168933</v>
      </c>
      <c r="J322" s="80">
        <f>J320-J293</f>
        <v>-477</v>
      </c>
      <c r="K322" s="31">
        <f>J322/J293</f>
        <v>-0.03742937853107345</v>
      </c>
      <c r="L322" s="80">
        <f>L320-L293</f>
        <v>252</v>
      </c>
      <c r="M322" s="31">
        <f>L322/L293</f>
        <v>0.02109316146312882</v>
      </c>
      <c r="N322" s="80">
        <f>N320-N293</f>
        <v>692</v>
      </c>
      <c r="O322" s="31">
        <f>N322/N293</f>
        <v>0.0596757502587099</v>
      </c>
      <c r="P322" s="80">
        <f>P320-P293</f>
        <v>939</v>
      </c>
      <c r="Q322" s="31">
        <f>P322/P293</f>
        <v>0.07908700412701086</v>
      </c>
      <c r="R322" s="80">
        <f>R320-R293</f>
        <v>792</v>
      </c>
      <c r="S322" s="31">
        <f>R322/R293</f>
        <v>0.06412436239980568</v>
      </c>
      <c r="T322" s="80">
        <f>T320-T293</f>
        <v>987</v>
      </c>
      <c r="U322" s="31">
        <f>T322/T293</f>
        <v>0.08119447186574531</v>
      </c>
      <c r="V322" s="80">
        <f>V320-V293</f>
        <v>2546</v>
      </c>
      <c r="W322" s="31">
        <f>V322/V293</f>
        <v>0.23666108942182562</v>
      </c>
      <c r="X322" s="80">
        <f>X320-X293</f>
        <v>2074</v>
      </c>
      <c r="Y322" s="31">
        <f>X322/X293</f>
        <v>0.18097731239092496</v>
      </c>
      <c r="Z322" s="85">
        <f>Z320-Z293</f>
        <v>1313</v>
      </c>
      <c r="AA322" s="54">
        <f>Z322/Z293</f>
        <v>0.10707877997064101</v>
      </c>
      <c r="AB322" s="196"/>
      <c r="AC322" s="165"/>
      <c r="AD322" s="197"/>
      <c r="AE322" s="157"/>
      <c r="AF322" s="207"/>
      <c r="AG322" s="157"/>
      <c r="AH322" s="198"/>
      <c r="AI322" s="167"/>
    </row>
    <row r="323" spans="1:33" ht="12.75">
      <c r="A323" s="157"/>
      <c r="B323" s="157"/>
      <c r="C323" s="157"/>
      <c r="D323" s="3"/>
      <c r="E323" s="157"/>
      <c r="F323" s="3"/>
      <c r="G323" s="157"/>
      <c r="H323" s="3"/>
      <c r="I323" s="157"/>
      <c r="J323" s="3"/>
      <c r="K323" s="157"/>
      <c r="L323" s="3"/>
      <c r="M323" s="157"/>
      <c r="N323" s="3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</row>
    <row r="325" spans="1:33" ht="28.5" customHeight="1">
      <c r="A325" s="241" t="s">
        <v>177</v>
      </c>
      <c r="B325" s="241"/>
      <c r="C325" s="241"/>
      <c r="D325" s="241"/>
      <c r="E325" s="241"/>
      <c r="F325" s="241"/>
      <c r="G325" s="241"/>
      <c r="H325" s="241"/>
      <c r="I325" s="241"/>
      <c r="J325" s="241"/>
      <c r="K325" s="241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3"/>
      <c r="AF325" s="243"/>
      <c r="AG325" s="243"/>
    </row>
    <row r="326" ht="13.5" thickBot="1"/>
    <row r="327" spans="1:35" ht="21.75" customHeight="1" thickBot="1">
      <c r="A327" s="244" t="s">
        <v>47</v>
      </c>
      <c r="B327" s="245" t="s">
        <v>82</v>
      </c>
      <c r="C327" s="247"/>
      <c r="D327" s="214" t="s">
        <v>169</v>
      </c>
      <c r="E327" s="248"/>
      <c r="F327" s="248"/>
      <c r="G327" s="248"/>
      <c r="H327" s="248"/>
      <c r="I327" s="248"/>
      <c r="J327" s="248"/>
      <c r="K327" s="248"/>
      <c r="L327" s="248"/>
      <c r="M327" s="248"/>
      <c r="N327" s="248"/>
      <c r="O327" s="248"/>
      <c r="P327" s="248"/>
      <c r="Q327" s="248"/>
      <c r="R327" s="248"/>
      <c r="S327" s="248"/>
      <c r="T327" s="248"/>
      <c r="U327" s="248"/>
      <c r="V327" s="248"/>
      <c r="W327" s="248"/>
      <c r="X327" s="248"/>
      <c r="Y327" s="248"/>
      <c r="Z327" s="248"/>
      <c r="AA327" s="249"/>
      <c r="AB327" s="250" t="s">
        <v>22</v>
      </c>
      <c r="AC327" s="235" t="s">
        <v>23</v>
      </c>
      <c r="AD327" s="253"/>
      <c r="AE327" s="255" t="s">
        <v>22</v>
      </c>
      <c r="AF327" s="256"/>
      <c r="AG327" s="256"/>
      <c r="AH327" s="235" t="s">
        <v>23</v>
      </c>
      <c r="AI327" s="236"/>
    </row>
    <row r="328" spans="1:35" ht="24.75" customHeight="1" thickBot="1" thickTop="1">
      <c r="A328" s="244"/>
      <c r="B328" s="246"/>
      <c r="C328" s="212"/>
      <c r="D328" s="239" t="s">
        <v>4</v>
      </c>
      <c r="E328" s="240"/>
      <c r="F328" s="239" t="s">
        <v>5</v>
      </c>
      <c r="G328" s="240"/>
      <c r="H328" s="239" t="s">
        <v>26</v>
      </c>
      <c r="I328" s="240"/>
      <c r="J328" s="239" t="s">
        <v>27</v>
      </c>
      <c r="K328" s="240"/>
      <c r="L328" s="239" t="s">
        <v>28</v>
      </c>
      <c r="M328" s="240"/>
      <c r="N328" s="239" t="s">
        <v>29</v>
      </c>
      <c r="O328" s="240"/>
      <c r="P328" s="239" t="s">
        <v>33</v>
      </c>
      <c r="Q328" s="240"/>
      <c r="R328" s="239" t="s">
        <v>40</v>
      </c>
      <c r="S328" s="240"/>
      <c r="T328" s="239" t="s">
        <v>45</v>
      </c>
      <c r="U328" s="240"/>
      <c r="V328" s="239" t="s">
        <v>46</v>
      </c>
      <c r="W328" s="240"/>
      <c r="X328" s="239" t="s">
        <v>49</v>
      </c>
      <c r="Y328" s="240"/>
      <c r="Z328" s="219" t="s">
        <v>50</v>
      </c>
      <c r="AA328" s="220"/>
      <c r="AB328" s="251"/>
      <c r="AC328" s="237"/>
      <c r="AD328" s="254"/>
      <c r="AE328" s="255"/>
      <c r="AF328" s="256"/>
      <c r="AG328" s="256"/>
      <c r="AH328" s="237"/>
      <c r="AI328" s="238"/>
    </row>
    <row r="329" spans="1:35" ht="25.5" customHeight="1" thickBot="1" thickTop="1">
      <c r="A329" s="2"/>
      <c r="B329" s="1"/>
      <c r="C329" s="221" t="s">
        <v>36</v>
      </c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3"/>
      <c r="AB329" s="252"/>
      <c r="AC329" s="24" t="s">
        <v>24</v>
      </c>
      <c r="AD329" s="95" t="s">
        <v>25</v>
      </c>
      <c r="AH329" s="24" t="s">
        <v>24</v>
      </c>
      <c r="AI329" s="25" t="s">
        <v>25</v>
      </c>
    </row>
    <row r="330" spans="1:35" ht="24" customHeight="1" thickBot="1">
      <c r="A330" s="224"/>
      <c r="B330" s="225"/>
      <c r="C330" s="225"/>
      <c r="D330" s="225"/>
      <c r="E330" s="225"/>
      <c r="F330" s="225"/>
      <c r="G330" s="225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225"/>
      <c r="S330" s="225"/>
      <c r="T330" s="225"/>
      <c r="U330" s="225"/>
      <c r="V330" s="225"/>
      <c r="W330" s="225"/>
      <c r="X330" s="225"/>
      <c r="Y330" s="225"/>
      <c r="Z330" s="225"/>
      <c r="AA330" s="226"/>
      <c r="AB330" s="227" t="s">
        <v>6</v>
      </c>
      <c r="AC330" s="228"/>
      <c r="AD330" s="229"/>
      <c r="AE330" s="94" t="s">
        <v>30</v>
      </c>
      <c r="AF330" s="59" t="s">
        <v>31</v>
      </c>
      <c r="AG330" s="60" t="s">
        <v>32</v>
      </c>
      <c r="AH330" s="233"/>
      <c r="AI330" s="234"/>
    </row>
    <row r="331" spans="1:35" ht="27.75" customHeight="1" thickBot="1" thickTop="1">
      <c r="A331" s="212" t="s">
        <v>7</v>
      </c>
      <c r="B331" s="216" t="s">
        <v>8</v>
      </c>
      <c r="C331" s="7"/>
      <c r="D331" s="78">
        <v>406167</v>
      </c>
      <c r="E331" s="22" t="s">
        <v>25</v>
      </c>
      <c r="F331" s="78">
        <v>402888</v>
      </c>
      <c r="G331" s="22" t="s">
        <v>25</v>
      </c>
      <c r="H331" s="78">
        <v>398270</v>
      </c>
      <c r="I331" s="22" t="s">
        <v>25</v>
      </c>
      <c r="J331" s="78">
        <v>419582</v>
      </c>
      <c r="K331" s="22" t="s">
        <v>25</v>
      </c>
      <c r="L331" s="78"/>
      <c r="M331" s="22"/>
      <c r="N331" s="78"/>
      <c r="O331" s="22"/>
      <c r="P331" s="78"/>
      <c r="Q331" s="22"/>
      <c r="R331" s="78"/>
      <c r="S331" s="22"/>
      <c r="T331" s="78"/>
      <c r="U331" s="22"/>
      <c r="V331" s="78"/>
      <c r="W331" s="22"/>
      <c r="X331" s="78"/>
      <c r="Y331" s="22"/>
      <c r="Z331" s="84"/>
      <c r="AA331" s="49"/>
      <c r="AB331" s="230"/>
      <c r="AC331" s="231"/>
      <c r="AD331" s="232"/>
      <c r="AE331" s="150"/>
      <c r="AF331" s="157"/>
      <c r="AG331" s="157"/>
      <c r="AH331" s="199"/>
      <c r="AI331" s="200"/>
    </row>
    <row r="332" spans="1:35" ht="27.75" customHeight="1" thickBot="1" thickTop="1">
      <c r="A332" s="212"/>
      <c r="B332" s="217"/>
      <c r="C332" s="201" t="s">
        <v>20</v>
      </c>
      <c r="D332" s="89">
        <f>D331-Z304</f>
        <v>4321</v>
      </c>
      <c r="E332" s="30">
        <f>D332/Z304</f>
        <v>0.010752875479661363</v>
      </c>
      <c r="F332" s="89">
        <f>F331-D331</f>
        <v>-3279</v>
      </c>
      <c r="G332" s="30">
        <f>F332/D331</f>
        <v>-0.008073033998330736</v>
      </c>
      <c r="H332" s="89">
        <f>H331-F331</f>
        <v>-4618</v>
      </c>
      <c r="I332" s="30">
        <f>H332/F331</f>
        <v>-0.011462242608367586</v>
      </c>
      <c r="J332" s="89">
        <f>J331-H331</f>
        <v>21312</v>
      </c>
      <c r="K332" s="30">
        <f>J332/H331</f>
        <v>0.05351143696487307</v>
      </c>
      <c r="L332" s="89"/>
      <c r="M332" s="30"/>
      <c r="N332" s="79"/>
      <c r="O332" s="42"/>
      <c r="P332" s="79"/>
      <c r="Q332" s="42"/>
      <c r="R332" s="79"/>
      <c r="S332" s="42"/>
      <c r="T332" s="79"/>
      <c r="U332" s="42"/>
      <c r="V332" s="79"/>
      <c r="W332" s="42"/>
      <c r="X332" s="79"/>
      <c r="Y332" s="42"/>
      <c r="Z332" s="85"/>
      <c r="AA332" s="54"/>
      <c r="AB332" s="175"/>
      <c r="AC332" s="165"/>
      <c r="AD332" s="197"/>
      <c r="AE332" s="157"/>
      <c r="AF332" s="157"/>
      <c r="AG332" s="157"/>
      <c r="AH332" s="165"/>
      <c r="AI332" s="157"/>
    </row>
    <row r="333" spans="1:35" ht="27.75" customHeight="1" thickBot="1" thickTop="1">
      <c r="A333" s="212"/>
      <c r="B333" s="218"/>
      <c r="C333" s="202" t="s">
        <v>21</v>
      </c>
      <c r="D333" s="80">
        <f>D331-D304</f>
        <v>-27271</v>
      </c>
      <c r="E333" s="31">
        <f>D333/D304</f>
        <v>-0.06291787983517827</v>
      </c>
      <c r="F333" s="80">
        <f>F331-F304</f>
        <v>-27165</v>
      </c>
      <c r="G333" s="31">
        <f>F333/F304</f>
        <v>-0.06316663294989222</v>
      </c>
      <c r="H333" s="80">
        <f>H331-H304</f>
        <v>-25149</v>
      </c>
      <c r="I333" s="31">
        <f>H333/H304</f>
        <v>-0.05939506729740517</v>
      </c>
      <c r="J333" s="80">
        <f>J331-J304</f>
        <v>5756</v>
      </c>
      <c r="K333" s="31">
        <f>J333/J304</f>
        <v>0.01390922754974313</v>
      </c>
      <c r="L333" s="80"/>
      <c r="M333" s="31"/>
      <c r="N333" s="80"/>
      <c r="O333" s="31"/>
      <c r="P333" s="80"/>
      <c r="Q333" s="31"/>
      <c r="R333" s="80"/>
      <c r="S333" s="31"/>
      <c r="T333" s="80"/>
      <c r="U333" s="31"/>
      <c r="V333" s="80"/>
      <c r="W333" s="31"/>
      <c r="X333" s="80"/>
      <c r="Y333" s="31"/>
      <c r="Z333" s="85"/>
      <c r="AA333" s="54"/>
      <c r="AB333" s="196"/>
      <c r="AC333" s="43"/>
      <c r="AD333" s="197"/>
      <c r="AE333" s="104" t="s">
        <v>30</v>
      </c>
      <c r="AF333" s="105" t="s">
        <v>31</v>
      </c>
      <c r="AG333" s="106" t="s">
        <v>32</v>
      </c>
      <c r="AH333" s="43"/>
      <c r="AI333" s="157"/>
    </row>
    <row r="334" spans="1:35" ht="27.75" customHeight="1" thickBot="1" thickTop="1">
      <c r="A334" s="212" t="s">
        <v>9</v>
      </c>
      <c r="B334" s="213" t="s">
        <v>19</v>
      </c>
      <c r="C334" s="203"/>
      <c r="D334" s="81">
        <v>18721</v>
      </c>
      <c r="E334" s="23" t="s">
        <v>25</v>
      </c>
      <c r="F334" s="81">
        <v>13948</v>
      </c>
      <c r="G334" s="23" t="s">
        <v>25</v>
      </c>
      <c r="H334" s="81">
        <v>10889</v>
      </c>
      <c r="I334" s="23" t="s">
        <v>25</v>
      </c>
      <c r="J334" s="81">
        <v>27074</v>
      </c>
      <c r="K334" s="23" t="s">
        <v>25</v>
      </c>
      <c r="L334" s="81"/>
      <c r="M334" s="23"/>
      <c r="N334" s="81"/>
      <c r="O334" s="23"/>
      <c r="P334" s="81"/>
      <c r="Q334" s="23"/>
      <c r="R334" s="81"/>
      <c r="S334" s="23"/>
      <c r="T334" s="81"/>
      <c r="U334" s="23"/>
      <c r="V334" s="81"/>
      <c r="W334" s="23"/>
      <c r="X334" s="81"/>
      <c r="Y334" s="23"/>
      <c r="Z334" s="84"/>
      <c r="AA334" s="49"/>
      <c r="AB334" s="39">
        <f>D334+F334+H334+J334+L334+N334+P334+R334+T334+V334+X334+Z334</f>
        <v>70632</v>
      </c>
      <c r="AC334" s="191"/>
      <c r="AD334" s="192"/>
      <c r="AE334" s="169">
        <v>51847</v>
      </c>
      <c r="AF334" s="170">
        <v>18048</v>
      </c>
      <c r="AG334" s="170">
        <v>737</v>
      </c>
      <c r="AH334" s="26" t="s">
        <v>170</v>
      </c>
      <c r="AI334" s="29">
        <v>0.2662</v>
      </c>
    </row>
    <row r="335" spans="1:35" ht="27.75" customHeight="1" thickBot="1" thickTop="1">
      <c r="A335" s="212"/>
      <c r="B335" s="213"/>
      <c r="C335" s="201" t="s">
        <v>20</v>
      </c>
      <c r="D335" s="89">
        <f>D334-Z307</f>
        <v>4188</v>
      </c>
      <c r="E335" s="30">
        <f>D335/Z307</f>
        <v>0.28817174705841875</v>
      </c>
      <c r="F335" s="89">
        <f>F334-D334</f>
        <v>-4773</v>
      </c>
      <c r="G335" s="30">
        <f>F335/D334</f>
        <v>-0.2549543293627477</v>
      </c>
      <c r="H335" s="89">
        <f>H334-F334</f>
        <v>-3059</v>
      </c>
      <c r="I335" s="30">
        <f>H335/F334</f>
        <v>-0.21931459707484943</v>
      </c>
      <c r="J335" s="89">
        <f>J334-H334</f>
        <v>16185</v>
      </c>
      <c r="K335" s="30">
        <f>J335/H334</f>
        <v>1.4863623840573055</v>
      </c>
      <c r="L335" s="89"/>
      <c r="M335" s="30"/>
      <c r="N335" s="79"/>
      <c r="O335" s="42"/>
      <c r="P335" s="79"/>
      <c r="Q335" s="42"/>
      <c r="R335" s="79"/>
      <c r="S335" s="42"/>
      <c r="T335" s="79"/>
      <c r="U335" s="42"/>
      <c r="V335" s="79"/>
      <c r="W335" s="42"/>
      <c r="X335" s="79"/>
      <c r="Y335" s="42"/>
      <c r="Z335" s="85"/>
      <c r="AA335" s="54"/>
      <c r="AB335" s="209"/>
      <c r="AC335" s="158"/>
      <c r="AD335" s="210"/>
      <c r="AE335" s="171"/>
      <c r="AF335" s="171"/>
      <c r="AG335" s="171"/>
      <c r="AH335" s="158"/>
      <c r="AI335" s="159"/>
    </row>
    <row r="336" spans="1:35" ht="27.75" customHeight="1" thickBot="1" thickTop="1">
      <c r="A336" s="212"/>
      <c r="B336" s="213"/>
      <c r="C336" s="202" t="s">
        <v>21</v>
      </c>
      <c r="D336" s="80">
        <f>D334-D307</f>
        <v>1943</v>
      </c>
      <c r="E336" s="31">
        <f>D336/D307</f>
        <v>0.11580641316009059</v>
      </c>
      <c r="F336" s="80">
        <f>F334-F307</f>
        <v>815</v>
      </c>
      <c r="G336" s="31">
        <f>F336/F307</f>
        <v>0.062057412624685906</v>
      </c>
      <c r="H336" s="80">
        <f>H334-H307</f>
        <v>-2068</v>
      </c>
      <c r="I336" s="31">
        <f>H336/H307</f>
        <v>-0.15960484680095702</v>
      </c>
      <c r="J336" s="80">
        <f>J334-J307</f>
        <v>14161</v>
      </c>
      <c r="K336" s="31">
        <f>J336/J307</f>
        <v>1.0966467900565322</v>
      </c>
      <c r="L336" s="80"/>
      <c r="M336" s="31"/>
      <c r="N336" s="80"/>
      <c r="O336" s="31"/>
      <c r="P336" s="80"/>
      <c r="Q336" s="31"/>
      <c r="R336" s="80"/>
      <c r="S336" s="31"/>
      <c r="T336" s="80"/>
      <c r="U336" s="31"/>
      <c r="V336" s="80"/>
      <c r="W336" s="31"/>
      <c r="X336" s="80"/>
      <c r="Y336" s="31"/>
      <c r="Z336" s="85"/>
      <c r="AA336" s="54"/>
      <c r="AB336" s="189"/>
      <c r="AC336" s="178"/>
      <c r="AD336" s="190"/>
      <c r="AE336" s="104" t="s">
        <v>30</v>
      </c>
      <c r="AF336" s="105" t="s">
        <v>31</v>
      </c>
      <c r="AG336" s="106" t="s">
        <v>32</v>
      </c>
      <c r="AH336" s="156"/>
      <c r="AI336" s="3"/>
    </row>
    <row r="337" spans="1:35" ht="27.75" customHeight="1" thickBot="1" thickTop="1">
      <c r="A337" s="212" t="s">
        <v>10</v>
      </c>
      <c r="B337" s="213" t="s">
        <v>17</v>
      </c>
      <c r="C337" s="204"/>
      <c r="D337" s="82">
        <v>8197</v>
      </c>
      <c r="E337" s="23" t="s">
        <v>25</v>
      </c>
      <c r="F337" s="82">
        <v>8981</v>
      </c>
      <c r="G337" s="23" t="s">
        <v>25</v>
      </c>
      <c r="H337" s="82">
        <v>10531</v>
      </c>
      <c r="I337" s="23" t="s">
        <v>25</v>
      </c>
      <c r="J337" s="82">
        <v>3588</v>
      </c>
      <c r="K337" s="23" t="s">
        <v>25</v>
      </c>
      <c r="L337" s="82"/>
      <c r="M337" s="23"/>
      <c r="N337" s="82"/>
      <c r="O337" s="23"/>
      <c r="P337" s="82"/>
      <c r="Q337" s="23"/>
      <c r="R337" s="82"/>
      <c r="S337" s="23"/>
      <c r="T337" s="82"/>
      <c r="U337" s="23"/>
      <c r="V337" s="82"/>
      <c r="W337" s="23"/>
      <c r="X337" s="82"/>
      <c r="Y337" s="23"/>
      <c r="Z337" s="84"/>
      <c r="AA337" s="49"/>
      <c r="AB337" s="39">
        <f>D337+F337+H337+J337+L337+N337+P337+R337+T337+V337+X337+Z337</f>
        <v>31297</v>
      </c>
      <c r="AC337" s="191"/>
      <c r="AD337" s="192"/>
      <c r="AE337" s="172">
        <v>23383</v>
      </c>
      <c r="AF337" s="173">
        <v>7515</v>
      </c>
      <c r="AG337" s="174">
        <v>399</v>
      </c>
      <c r="AH337" s="26" t="s">
        <v>171</v>
      </c>
      <c r="AI337" s="29">
        <v>-0.371</v>
      </c>
    </row>
    <row r="338" spans="1:35" ht="27.75" customHeight="1" thickBot="1" thickTop="1">
      <c r="A338" s="212"/>
      <c r="B338" s="213"/>
      <c r="C338" s="205" t="s">
        <v>20</v>
      </c>
      <c r="D338" s="89">
        <f>D337-Z310</f>
        <v>-1454</v>
      </c>
      <c r="E338" s="30">
        <f>D338/Z310</f>
        <v>-0.1506579629053984</v>
      </c>
      <c r="F338" s="89">
        <f>F337-D337</f>
        <v>784</v>
      </c>
      <c r="G338" s="30">
        <f>F338/D337</f>
        <v>0.09564474807856532</v>
      </c>
      <c r="H338" s="89">
        <f>H337-F337</f>
        <v>1550</v>
      </c>
      <c r="I338" s="30">
        <f>H338/F337</f>
        <v>0.1725865716512638</v>
      </c>
      <c r="J338" s="89">
        <f>J337-H337</f>
        <v>-6943</v>
      </c>
      <c r="K338" s="30">
        <f>J338/H337</f>
        <v>-0.6592916152312222</v>
      </c>
      <c r="L338" s="89"/>
      <c r="M338" s="30"/>
      <c r="N338" s="79"/>
      <c r="O338" s="42"/>
      <c r="P338" s="79"/>
      <c r="Q338" s="42"/>
      <c r="R338" s="79"/>
      <c r="S338" s="42"/>
      <c r="T338" s="79"/>
      <c r="U338" s="42"/>
      <c r="V338" s="79"/>
      <c r="W338" s="42"/>
      <c r="X338" s="79"/>
      <c r="Y338" s="42"/>
      <c r="Z338" s="85"/>
      <c r="AA338" s="54"/>
      <c r="AB338" s="209"/>
      <c r="AC338" s="158"/>
      <c r="AD338" s="210"/>
      <c r="AE338" s="171"/>
      <c r="AF338" s="171"/>
      <c r="AG338" s="171"/>
      <c r="AH338" s="158"/>
      <c r="AI338" s="159"/>
    </row>
    <row r="339" spans="1:35" ht="27.75" customHeight="1" thickBot="1" thickTop="1">
      <c r="A339" s="212"/>
      <c r="B339" s="213"/>
      <c r="C339" s="202" t="s">
        <v>21</v>
      </c>
      <c r="D339" s="80">
        <f>D337-D310</f>
        <v>-2456</v>
      </c>
      <c r="E339" s="31">
        <f>D339/D310</f>
        <v>-0.23054538627616633</v>
      </c>
      <c r="F339" s="80">
        <f>F337-F310</f>
        <v>-1423</v>
      </c>
      <c r="G339" s="31">
        <f>F339/F310</f>
        <v>-0.1367743175701653</v>
      </c>
      <c r="H339" s="80">
        <f>H337-H310</f>
        <v>-2471</v>
      </c>
      <c r="I339" s="31">
        <f>H339/H310</f>
        <v>-0.19004768497154284</v>
      </c>
      <c r="J339" s="80">
        <f>J337-J310</f>
        <v>-12107</v>
      </c>
      <c r="K339" s="31">
        <f>J339/J310</f>
        <v>-0.7713921631092705</v>
      </c>
      <c r="L339" s="80"/>
      <c r="M339" s="31"/>
      <c r="N339" s="80"/>
      <c r="O339" s="31"/>
      <c r="P339" s="80"/>
      <c r="Q339" s="31"/>
      <c r="R339" s="80"/>
      <c r="S339" s="31"/>
      <c r="T339" s="80"/>
      <c r="U339" s="31"/>
      <c r="V339" s="80"/>
      <c r="W339" s="31"/>
      <c r="X339" s="80"/>
      <c r="Y339" s="31"/>
      <c r="Z339" s="85"/>
      <c r="AA339" s="54"/>
      <c r="AB339" s="189"/>
      <c r="AC339" s="178"/>
      <c r="AD339" s="190"/>
      <c r="AE339" s="104" t="s">
        <v>30</v>
      </c>
      <c r="AF339" s="105" t="s">
        <v>31</v>
      </c>
      <c r="AG339" s="106" t="s">
        <v>32</v>
      </c>
      <c r="AH339" s="178"/>
      <c r="AI339" s="3"/>
    </row>
    <row r="340" spans="1:35" ht="27.75" customHeight="1" thickBot="1" thickTop="1">
      <c r="A340" s="212" t="s">
        <v>11</v>
      </c>
      <c r="B340" s="213" t="s">
        <v>18</v>
      </c>
      <c r="C340" s="204"/>
      <c r="D340" s="82">
        <v>4100</v>
      </c>
      <c r="E340" s="23" t="s">
        <v>25</v>
      </c>
      <c r="F340" s="82">
        <v>4249</v>
      </c>
      <c r="G340" s="23" t="s">
        <v>25</v>
      </c>
      <c r="H340" s="82">
        <v>2766</v>
      </c>
      <c r="I340" s="23" t="s">
        <v>25</v>
      </c>
      <c r="J340" s="82">
        <v>715</v>
      </c>
      <c r="K340" s="23" t="s">
        <v>25</v>
      </c>
      <c r="L340" s="82"/>
      <c r="M340" s="23"/>
      <c r="N340" s="82"/>
      <c r="O340" s="23"/>
      <c r="P340" s="82"/>
      <c r="Q340" s="23"/>
      <c r="R340" s="82"/>
      <c r="S340" s="23"/>
      <c r="T340" s="82"/>
      <c r="U340" s="23"/>
      <c r="V340" s="82"/>
      <c r="W340" s="23"/>
      <c r="X340" s="82"/>
      <c r="Y340" s="23"/>
      <c r="Z340" s="84"/>
      <c r="AA340" s="49"/>
      <c r="AB340" s="39">
        <f>D340+F340+H340+J340+L340+N340+P340+R340+T340+V340+X340+Z340</f>
        <v>11830</v>
      </c>
      <c r="AC340" s="191"/>
      <c r="AD340" s="192"/>
      <c r="AE340" s="172">
        <v>8169</v>
      </c>
      <c r="AF340" s="173">
        <v>3661</v>
      </c>
      <c r="AG340" s="174">
        <v>0</v>
      </c>
      <c r="AH340" s="26" t="s">
        <v>172</v>
      </c>
      <c r="AI340" s="29">
        <v>-0.4982</v>
      </c>
    </row>
    <row r="341" spans="1:35" ht="27.75" customHeight="1" thickBot="1" thickTop="1">
      <c r="A341" s="212"/>
      <c r="B341" s="213"/>
      <c r="C341" s="205" t="s">
        <v>20</v>
      </c>
      <c r="D341" s="89">
        <f>D340-Z313</f>
        <v>-1135</v>
      </c>
      <c r="E341" s="30">
        <f>D341/Z313</f>
        <v>-0.21680993314231137</v>
      </c>
      <c r="F341" s="89">
        <f>F340-D340</f>
        <v>149</v>
      </c>
      <c r="G341" s="30">
        <f>F341/D340</f>
        <v>0.036341463414634144</v>
      </c>
      <c r="H341" s="89">
        <f>H340-F340</f>
        <v>-1483</v>
      </c>
      <c r="I341" s="30">
        <f>H341/F340</f>
        <v>-0.34902329959990586</v>
      </c>
      <c r="J341" s="89">
        <f>J340-H340</f>
        <v>-2051</v>
      </c>
      <c r="K341" s="30">
        <f>J341/H340</f>
        <v>-0.7415039768618944</v>
      </c>
      <c r="L341" s="89"/>
      <c r="M341" s="30"/>
      <c r="N341" s="79"/>
      <c r="O341" s="42"/>
      <c r="P341" s="79"/>
      <c r="Q341" s="42"/>
      <c r="R341" s="79"/>
      <c r="S341" s="42"/>
      <c r="T341" s="79"/>
      <c r="U341" s="42"/>
      <c r="V341" s="79"/>
      <c r="W341" s="42"/>
      <c r="X341" s="79"/>
      <c r="Y341" s="42"/>
      <c r="Z341" s="85"/>
      <c r="AA341" s="54"/>
      <c r="AB341" s="209"/>
      <c r="AC341" s="158"/>
      <c r="AD341" s="210"/>
      <c r="AE341" s="171"/>
      <c r="AF341" s="171"/>
      <c r="AG341" s="171"/>
      <c r="AH341" s="158"/>
      <c r="AI341" s="159"/>
    </row>
    <row r="342" spans="1:35" ht="27.75" customHeight="1" thickBot="1" thickTop="1">
      <c r="A342" s="212"/>
      <c r="B342" s="213"/>
      <c r="C342" s="202" t="s">
        <v>21</v>
      </c>
      <c r="D342" s="80">
        <f>D340-D313</f>
        <v>-601</v>
      </c>
      <c r="E342" s="31">
        <f>D342/D313</f>
        <v>-0.12784513933205702</v>
      </c>
      <c r="F342" s="80">
        <f>F340-F313</f>
        <v>-755</v>
      </c>
      <c r="G342" s="31">
        <f>F342/F313</f>
        <v>-0.1508792965627498</v>
      </c>
      <c r="H342" s="80">
        <f>H340-H313</f>
        <v>-2219</v>
      </c>
      <c r="I342" s="31">
        <f>H342/H313</f>
        <v>-0.445135406218656</v>
      </c>
      <c r="J342" s="80">
        <f>J340-J313</f>
        <v>-8168</v>
      </c>
      <c r="K342" s="31">
        <f>J342/J313</f>
        <v>-0.9195091748283237</v>
      </c>
      <c r="L342" s="80"/>
      <c r="M342" s="31"/>
      <c r="N342" s="80"/>
      <c r="O342" s="31"/>
      <c r="P342" s="80"/>
      <c r="Q342" s="31"/>
      <c r="R342" s="80"/>
      <c r="S342" s="31"/>
      <c r="T342" s="80"/>
      <c r="U342" s="31"/>
      <c r="V342" s="80"/>
      <c r="W342" s="31"/>
      <c r="X342" s="80"/>
      <c r="Y342" s="31"/>
      <c r="Z342" s="85"/>
      <c r="AA342" s="54"/>
      <c r="AB342" s="189"/>
      <c r="AC342" s="178"/>
      <c r="AD342" s="190"/>
      <c r="AE342" s="104" t="s">
        <v>30</v>
      </c>
      <c r="AF342" s="105" t="s">
        <v>31</v>
      </c>
      <c r="AG342" s="106" t="s">
        <v>32</v>
      </c>
      <c r="AH342" s="156"/>
      <c r="AI342" s="3"/>
    </row>
    <row r="343" spans="1:35" ht="27.75" customHeight="1" thickBot="1" thickTop="1">
      <c r="A343" s="212" t="s">
        <v>12</v>
      </c>
      <c r="B343" s="213" t="s">
        <v>16</v>
      </c>
      <c r="C343" s="204"/>
      <c r="D343" s="82">
        <v>13734</v>
      </c>
      <c r="E343" s="23" t="s">
        <v>25</v>
      </c>
      <c r="F343" s="82">
        <v>9538</v>
      </c>
      <c r="G343" s="23" t="s">
        <v>25</v>
      </c>
      <c r="H343" s="82">
        <v>8565</v>
      </c>
      <c r="I343" s="23" t="s">
        <v>25</v>
      </c>
      <c r="J343" s="82">
        <v>21649</v>
      </c>
      <c r="K343" s="23" t="s">
        <v>25</v>
      </c>
      <c r="L343" s="82"/>
      <c r="M343" s="23"/>
      <c r="N343" s="82"/>
      <c r="O343" s="23"/>
      <c r="P343" s="82"/>
      <c r="Q343" s="23"/>
      <c r="R343" s="82"/>
      <c r="S343" s="23"/>
      <c r="T343" s="82"/>
      <c r="U343" s="23"/>
      <c r="V343" s="82"/>
      <c r="W343" s="23"/>
      <c r="X343" s="82"/>
      <c r="Y343" s="23"/>
      <c r="Z343" s="84"/>
      <c r="AA343" s="49"/>
      <c r="AB343" s="39">
        <f>D343+F343+H343+J343+L343+N343+P343+R343+T343+V343+X343+Z343</f>
        <v>53486</v>
      </c>
      <c r="AC343" s="191"/>
      <c r="AD343" s="192"/>
      <c r="AE343" s="172">
        <v>39336</v>
      </c>
      <c r="AF343" s="173">
        <v>13864</v>
      </c>
      <c r="AG343" s="174">
        <v>286</v>
      </c>
      <c r="AH343" s="26" t="s">
        <v>173</v>
      </c>
      <c r="AI343" s="29">
        <v>0.3165</v>
      </c>
    </row>
    <row r="344" spans="1:35" ht="27.75" customHeight="1" thickBot="1" thickTop="1">
      <c r="A344" s="212"/>
      <c r="B344" s="213"/>
      <c r="C344" s="205" t="s">
        <v>20</v>
      </c>
      <c r="D344" s="89">
        <f>D343-Z316</f>
        <v>3241</v>
      </c>
      <c r="E344" s="30">
        <f>D344/Z316</f>
        <v>0.30887258172114745</v>
      </c>
      <c r="F344" s="89">
        <f>F343-D343</f>
        <v>-4196</v>
      </c>
      <c r="G344" s="30">
        <f>F344/D343</f>
        <v>-0.3055191495558468</v>
      </c>
      <c r="H344" s="89">
        <f>H343-F343</f>
        <v>-973</v>
      </c>
      <c r="I344" s="30">
        <f>H344/F343</f>
        <v>-0.1020130006290627</v>
      </c>
      <c r="J344" s="89">
        <f>J343-H343</f>
        <v>13084</v>
      </c>
      <c r="K344" s="30">
        <f>J344/H343</f>
        <v>1.5276123759486282</v>
      </c>
      <c r="L344" s="89"/>
      <c r="M344" s="30"/>
      <c r="N344" s="79"/>
      <c r="O344" s="42"/>
      <c r="P344" s="79"/>
      <c r="Q344" s="42"/>
      <c r="R344" s="79"/>
      <c r="S344" s="42"/>
      <c r="T344" s="79"/>
      <c r="U344" s="42"/>
      <c r="V344" s="79"/>
      <c r="W344" s="42"/>
      <c r="X344" s="79"/>
      <c r="Y344" s="42"/>
      <c r="Z344" s="85"/>
      <c r="AA344" s="54"/>
      <c r="AB344" s="209"/>
      <c r="AC344" s="182"/>
      <c r="AD344" s="211"/>
      <c r="AE344" s="150"/>
      <c r="AF344" s="157"/>
      <c r="AG344" s="157"/>
      <c r="AH344" s="182"/>
      <c r="AI344" s="159"/>
    </row>
    <row r="345" spans="1:35" ht="27.75" customHeight="1" thickBot="1" thickTop="1">
      <c r="A345" s="212"/>
      <c r="B345" s="213"/>
      <c r="C345" s="202" t="s">
        <v>21</v>
      </c>
      <c r="D345" s="80">
        <f>D343-D316</f>
        <v>981</v>
      </c>
      <c r="E345" s="31">
        <f>D345/D316</f>
        <v>0.07692307692307693</v>
      </c>
      <c r="F345" s="80">
        <f>F343-F316</f>
        <v>499</v>
      </c>
      <c r="G345" s="31">
        <f>F345/F316</f>
        <v>0.05520522181657263</v>
      </c>
      <c r="H345" s="80">
        <f>H343-H316</f>
        <v>-702</v>
      </c>
      <c r="I345" s="31">
        <f>H345/H316</f>
        <v>-0.07575267076723859</v>
      </c>
      <c r="J345" s="80">
        <f>J343-J316</f>
        <v>12082</v>
      </c>
      <c r="K345" s="31">
        <f>J345/J316</f>
        <v>1.262882826382356</v>
      </c>
      <c r="L345" s="80"/>
      <c r="M345" s="31"/>
      <c r="N345" s="80"/>
      <c r="O345" s="31"/>
      <c r="P345" s="80"/>
      <c r="Q345" s="31"/>
      <c r="R345" s="80"/>
      <c r="S345" s="31"/>
      <c r="T345" s="80"/>
      <c r="U345" s="31"/>
      <c r="V345" s="80"/>
      <c r="W345" s="31"/>
      <c r="X345" s="80"/>
      <c r="Y345" s="31"/>
      <c r="Z345" s="85"/>
      <c r="AA345" s="54"/>
      <c r="AB345" s="196"/>
      <c r="AC345" s="165"/>
      <c r="AD345" s="197"/>
      <c r="AE345" s="157"/>
      <c r="AF345" s="157"/>
      <c r="AG345" s="157"/>
      <c r="AH345" s="165"/>
      <c r="AI345" s="157"/>
    </row>
    <row r="346" spans="1:35" ht="27.75" customHeight="1" thickBot="1">
      <c r="A346" s="214" t="s">
        <v>13</v>
      </c>
      <c r="B346" s="215"/>
      <c r="C346" s="215"/>
      <c r="D346" s="215"/>
      <c r="E346" s="215"/>
      <c r="F346" s="215"/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196"/>
      <c r="AC346" s="165"/>
      <c r="AD346" s="197"/>
      <c r="AE346" s="157"/>
      <c r="AF346" s="157"/>
      <c r="AG346" s="157"/>
      <c r="AH346" s="198"/>
      <c r="AI346" s="167"/>
    </row>
    <row r="347" spans="1:35" ht="27.75" customHeight="1" thickBot="1">
      <c r="A347" s="212" t="s">
        <v>14</v>
      </c>
      <c r="B347" s="216" t="s">
        <v>15</v>
      </c>
      <c r="C347" s="5"/>
      <c r="D347" s="82">
        <v>14694</v>
      </c>
      <c r="E347" s="23" t="s">
        <v>25</v>
      </c>
      <c r="F347" s="82">
        <v>15852</v>
      </c>
      <c r="G347" s="23" t="s">
        <v>25</v>
      </c>
      <c r="H347" s="82">
        <v>15139</v>
      </c>
      <c r="I347" s="23" t="s">
        <v>25</v>
      </c>
      <c r="J347" s="82">
        <v>15960</v>
      </c>
      <c r="K347" s="23" t="s">
        <v>25</v>
      </c>
      <c r="L347" s="82"/>
      <c r="M347" s="23"/>
      <c r="N347" s="82"/>
      <c r="O347" s="23"/>
      <c r="P347" s="82"/>
      <c r="Q347" s="23"/>
      <c r="R347" s="82"/>
      <c r="S347" s="23"/>
      <c r="T347" s="82"/>
      <c r="U347" s="23"/>
      <c r="V347" s="82"/>
      <c r="W347" s="23"/>
      <c r="X347" s="82"/>
      <c r="Y347" s="23"/>
      <c r="Z347" s="84"/>
      <c r="AA347" s="49"/>
      <c r="AB347" s="175"/>
      <c r="AC347" s="165"/>
      <c r="AD347" s="197"/>
      <c r="AE347" s="167"/>
      <c r="AF347" s="166"/>
      <c r="AG347" s="167"/>
      <c r="AH347" s="159"/>
      <c r="AI347" s="167"/>
    </row>
    <row r="348" spans="1:35" ht="27.75" customHeight="1" thickBot="1" thickTop="1">
      <c r="A348" s="212"/>
      <c r="B348" s="217"/>
      <c r="C348" s="205" t="s">
        <v>20</v>
      </c>
      <c r="D348" s="89">
        <f>D347-Z320</f>
        <v>1119</v>
      </c>
      <c r="E348" s="30">
        <f>D348/Z320</f>
        <v>0.08243093922651934</v>
      </c>
      <c r="F348" s="89">
        <f>F347-D347</f>
        <v>1158</v>
      </c>
      <c r="G348" s="30">
        <f>F348/D347</f>
        <v>0.07880767660269498</v>
      </c>
      <c r="H348" s="89">
        <f>H347-F347</f>
        <v>-713</v>
      </c>
      <c r="I348" s="30">
        <f>H348/F347</f>
        <v>-0.044978551602321476</v>
      </c>
      <c r="J348" s="89">
        <f>J347-H347</f>
        <v>821</v>
      </c>
      <c r="K348" s="30">
        <f>J348/H347</f>
        <v>0.05423079463636964</v>
      </c>
      <c r="L348" s="89"/>
      <c r="M348" s="30"/>
      <c r="N348" s="79"/>
      <c r="O348" s="42"/>
      <c r="P348" s="79"/>
      <c r="Q348" s="42"/>
      <c r="R348" s="79"/>
      <c r="S348" s="42"/>
      <c r="T348" s="79"/>
      <c r="U348" s="42"/>
      <c r="V348" s="79"/>
      <c r="W348" s="42"/>
      <c r="X348" s="79"/>
      <c r="Y348" s="42"/>
      <c r="Z348" s="85"/>
      <c r="AA348" s="54"/>
      <c r="AB348" s="196"/>
      <c r="AC348" s="165"/>
      <c r="AD348" s="197"/>
      <c r="AE348" s="206"/>
      <c r="AF348" s="195"/>
      <c r="AG348" s="157"/>
      <c r="AH348" s="198"/>
      <c r="AI348" s="167"/>
    </row>
    <row r="349" spans="1:35" ht="27.75" customHeight="1" thickBot="1" thickTop="1">
      <c r="A349" s="212"/>
      <c r="B349" s="218"/>
      <c r="C349" s="202" t="s">
        <v>21</v>
      </c>
      <c r="D349" s="80">
        <f>D347-D320</f>
        <v>2792</v>
      </c>
      <c r="E349" s="31">
        <f>D349/D320</f>
        <v>0.23458242312216435</v>
      </c>
      <c r="F349" s="80">
        <f>F347-F320</f>
        <v>1945</v>
      </c>
      <c r="G349" s="31">
        <f>F349/F320</f>
        <v>0.13985762565614437</v>
      </c>
      <c r="H349" s="80">
        <f>H347-H320</f>
        <v>1505</v>
      </c>
      <c r="I349" s="31">
        <f>H349/H320</f>
        <v>0.11038580020536894</v>
      </c>
      <c r="J349" s="80">
        <f>J347-J320</f>
        <v>3693</v>
      </c>
      <c r="K349" s="31">
        <f>J349/J320</f>
        <v>0.30105160185864516</v>
      </c>
      <c r="L349" s="80"/>
      <c r="M349" s="31"/>
      <c r="N349" s="80"/>
      <c r="O349" s="31"/>
      <c r="P349" s="80"/>
      <c r="Q349" s="31"/>
      <c r="R349" s="80"/>
      <c r="S349" s="31"/>
      <c r="T349" s="80"/>
      <c r="U349" s="31"/>
      <c r="V349" s="80"/>
      <c r="W349" s="31"/>
      <c r="X349" s="80"/>
      <c r="Y349" s="31"/>
      <c r="Z349" s="85"/>
      <c r="AA349" s="54"/>
      <c r="AB349" s="196"/>
      <c r="AC349" s="165"/>
      <c r="AD349" s="197"/>
      <c r="AE349" s="157"/>
      <c r="AF349" s="207"/>
      <c r="AG349" s="157"/>
      <c r="AH349" s="198"/>
      <c r="AI349" s="167"/>
    </row>
  </sheetData>
  <sheetProtection/>
  <mergeCells count="493"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313:A315"/>
    <mergeCell ref="AB303:AD304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P301:Q301"/>
    <mergeCell ref="B313:B315"/>
    <mergeCell ref="T301:U301"/>
    <mergeCell ref="Z301:AA301"/>
    <mergeCell ref="C302:AA302"/>
    <mergeCell ref="A303:AA303"/>
    <mergeCell ref="A298:AG298"/>
    <mergeCell ref="A300:A301"/>
    <mergeCell ref="B300:B301"/>
    <mergeCell ref="C300:C301"/>
    <mergeCell ref="D300:AA300"/>
    <mergeCell ref="AB300:AB302"/>
    <mergeCell ref="AC300:AD301"/>
    <mergeCell ref="AE300:AG301"/>
    <mergeCell ref="F301:G301"/>
    <mergeCell ref="J301:K301"/>
    <mergeCell ref="A262:A264"/>
    <mergeCell ref="B262:B264"/>
    <mergeCell ref="A265:AA265"/>
    <mergeCell ref="A266:A268"/>
    <mergeCell ref="B266:B268"/>
    <mergeCell ref="C275:AA275"/>
    <mergeCell ref="A276:AA276"/>
    <mergeCell ref="L274:M274"/>
    <mergeCell ref="N274:O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L247:M247"/>
    <mergeCell ref="A235:A237"/>
    <mergeCell ref="B235:B237"/>
    <mergeCell ref="A238:AA238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H247:I247"/>
    <mergeCell ref="AH222:AI222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C221:AA221"/>
    <mergeCell ref="A222:AA222"/>
    <mergeCell ref="AB222:AD223"/>
    <mergeCell ref="C219:C220"/>
    <mergeCell ref="D219:AA219"/>
    <mergeCell ref="AB219:AB221"/>
    <mergeCell ref="AC219:AD220"/>
    <mergeCell ref="V220:W220"/>
    <mergeCell ref="X220:Y220"/>
    <mergeCell ref="F220:G220"/>
    <mergeCell ref="L220:M220"/>
    <mergeCell ref="A208:A210"/>
    <mergeCell ref="B208:B210"/>
    <mergeCell ref="A211:AA211"/>
    <mergeCell ref="A212:A214"/>
    <mergeCell ref="B212:B214"/>
    <mergeCell ref="R220:S220"/>
    <mergeCell ref="T220:U220"/>
    <mergeCell ref="A217:AG217"/>
    <mergeCell ref="B199:B201"/>
    <mergeCell ref="A202:A204"/>
    <mergeCell ref="B202:B204"/>
    <mergeCell ref="A205:A207"/>
    <mergeCell ref="B205:B207"/>
    <mergeCell ref="J220:K220"/>
    <mergeCell ref="H220:I220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P274:Q274"/>
    <mergeCell ref="Z274:AA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F328:G328"/>
    <mergeCell ref="H328:I328"/>
    <mergeCell ref="J328:K328"/>
    <mergeCell ref="L328:M328"/>
    <mergeCell ref="N328:O328"/>
    <mergeCell ref="P328:Q328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A343:A345"/>
    <mergeCell ref="B343:B345"/>
    <mergeCell ref="A346:AA346"/>
    <mergeCell ref="A347:A349"/>
    <mergeCell ref="B347:B349"/>
    <mergeCell ref="A334:A336"/>
    <mergeCell ref="B334:B336"/>
    <mergeCell ref="A337:A339"/>
    <mergeCell ref="B337:B339"/>
    <mergeCell ref="A340:A34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4"/>
  <sheetViews>
    <sheetView zoomScale="120" zoomScaleNormal="120" zoomScalePageLayoutView="0" workbookViewId="0" topLeftCell="A322">
      <selection activeCell="AH328" sqref="AH32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5.1406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301" t="s">
        <v>62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212" t="s">
        <v>0</v>
      </c>
      <c r="B3" s="262" t="s">
        <v>1</v>
      </c>
      <c r="C3" s="247"/>
      <c r="D3" s="214" t="s">
        <v>2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9"/>
      <c r="AB3" s="273"/>
      <c r="AC3" s="274"/>
    </row>
    <row r="4" spans="1:29" ht="13.5" thickBot="1">
      <c r="A4" s="212"/>
      <c r="B4" s="263"/>
      <c r="C4" s="212"/>
      <c r="D4" s="239" t="s">
        <v>4</v>
      </c>
      <c r="E4" s="240"/>
      <c r="F4" s="239" t="s">
        <v>5</v>
      </c>
      <c r="G4" s="240"/>
      <c r="H4" s="239" t="s">
        <v>26</v>
      </c>
      <c r="I4" s="240"/>
      <c r="J4" s="239" t="s">
        <v>27</v>
      </c>
      <c r="K4" s="240"/>
      <c r="L4" s="239" t="s">
        <v>28</v>
      </c>
      <c r="M4" s="240"/>
      <c r="N4" s="239" t="s">
        <v>29</v>
      </c>
      <c r="O4" s="240"/>
      <c r="P4" s="239" t="s">
        <v>33</v>
      </c>
      <c r="Q4" s="240"/>
      <c r="R4" s="239" t="s">
        <v>40</v>
      </c>
      <c r="S4" s="240"/>
      <c r="T4" s="239" t="s">
        <v>45</v>
      </c>
      <c r="U4" s="240"/>
      <c r="V4" s="239" t="s">
        <v>46</v>
      </c>
      <c r="W4" s="240"/>
      <c r="X4" s="239" t="s">
        <v>49</v>
      </c>
      <c r="Y4" s="240"/>
      <c r="Z4" s="219" t="s">
        <v>50</v>
      </c>
      <c r="AA4" s="220"/>
      <c r="AB4" s="275"/>
      <c r="AC4" s="276"/>
    </row>
    <row r="5" spans="1:29" ht="14.25" thickBot="1" thickTop="1">
      <c r="A5" s="2"/>
      <c r="B5" s="1"/>
      <c r="C5" s="221" t="s">
        <v>37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13"/>
      <c r="AC5" s="14"/>
    </row>
    <row r="6" spans="1:29" ht="13.5" thickBot="1">
      <c r="A6" s="3"/>
      <c r="B6" s="3"/>
      <c r="C6" s="3"/>
      <c r="D6" s="6"/>
      <c r="E6" s="3"/>
      <c r="F6" s="36"/>
      <c r="G6" s="4"/>
      <c r="H6" s="37"/>
      <c r="I6" s="16"/>
      <c r="J6" s="36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58"/>
      <c r="AC6" s="258"/>
    </row>
    <row r="7" spans="1:29" ht="16.5" thickBot="1" thickTop="1">
      <c r="A7" s="212" t="s">
        <v>7</v>
      </c>
      <c r="B7" s="216" t="s">
        <v>8</v>
      </c>
      <c r="C7" s="7"/>
      <c r="D7" s="78">
        <v>366705</v>
      </c>
      <c r="E7" s="22" t="s">
        <v>25</v>
      </c>
      <c r="F7" s="78">
        <v>365232</v>
      </c>
      <c r="G7" s="22" t="s">
        <v>25</v>
      </c>
      <c r="H7" s="78">
        <v>357281</v>
      </c>
      <c r="I7" s="22" t="s">
        <v>25</v>
      </c>
      <c r="J7" s="78">
        <v>348615</v>
      </c>
      <c r="K7" s="22" t="s">
        <v>25</v>
      </c>
      <c r="L7" s="78">
        <v>344633</v>
      </c>
      <c r="M7" s="22" t="s">
        <v>25</v>
      </c>
      <c r="N7" s="78">
        <v>341221</v>
      </c>
      <c r="O7" s="22" t="s">
        <v>25</v>
      </c>
      <c r="P7" s="78">
        <v>340809</v>
      </c>
      <c r="Q7" s="22" t="s">
        <v>25</v>
      </c>
      <c r="R7" s="78">
        <v>338111</v>
      </c>
      <c r="S7" s="22" t="s">
        <v>25</v>
      </c>
      <c r="T7" s="78">
        <v>334650</v>
      </c>
      <c r="U7" s="22" t="s">
        <v>25</v>
      </c>
      <c r="V7" s="78">
        <v>332897</v>
      </c>
      <c r="W7" s="22" t="s">
        <v>25</v>
      </c>
      <c r="X7" s="78">
        <v>335772</v>
      </c>
      <c r="Y7" s="22" t="s">
        <v>25</v>
      </c>
      <c r="Z7" s="84">
        <v>338643</v>
      </c>
      <c r="AA7" s="49" t="s">
        <v>25</v>
      </c>
      <c r="AB7" s="114"/>
      <c r="AC7" s="62"/>
    </row>
    <row r="8" spans="1:28" ht="40.5" thickBot="1" thickTop="1">
      <c r="A8" s="212"/>
      <c r="B8" s="217"/>
      <c r="C8" s="17" t="s">
        <v>20</v>
      </c>
      <c r="D8" s="41">
        <v>-865</v>
      </c>
      <c r="E8" s="42">
        <f>D8/367570</f>
        <v>-0.002353293250265256</v>
      </c>
      <c r="F8" s="41">
        <f>F7-D7</f>
        <v>-1473</v>
      </c>
      <c r="G8" s="42">
        <f>F8/D7</f>
        <v>-0.0040168527835726265</v>
      </c>
      <c r="H8" s="41">
        <f>H7-F7</f>
        <v>-7951</v>
      </c>
      <c r="I8" s="42">
        <f>H8/F7</f>
        <v>-0.021769724449117272</v>
      </c>
      <c r="J8" s="41">
        <f>J7-H7</f>
        <v>-8666</v>
      </c>
      <c r="K8" s="42">
        <f>J8/H7</f>
        <v>-0.02425541800431593</v>
      </c>
      <c r="L8" s="41">
        <f>L7-J7</f>
        <v>-3982</v>
      </c>
      <c r="M8" s="42">
        <f>L8/J7</f>
        <v>-0.011422342698965908</v>
      </c>
      <c r="N8" s="41">
        <f>N7-L7</f>
        <v>-3412</v>
      </c>
      <c r="O8" s="42">
        <f>N8/L7</f>
        <v>-0.009900386788264617</v>
      </c>
      <c r="P8" s="41">
        <f>P7-N7</f>
        <v>-412</v>
      </c>
      <c r="Q8" s="42">
        <f>P8/N7</f>
        <v>-0.001207428616644345</v>
      </c>
      <c r="R8" s="41">
        <f>R7-P7</f>
        <v>-2698</v>
      </c>
      <c r="S8" s="42">
        <f>R8/P7</f>
        <v>-0.007916457605286245</v>
      </c>
      <c r="T8" s="41">
        <f>T7-R7</f>
        <v>-3461</v>
      </c>
      <c r="U8" s="42">
        <f>T8/R7</f>
        <v>-0.01023628335073393</v>
      </c>
      <c r="V8" s="41">
        <f>V7-T7</f>
        <v>-1753</v>
      </c>
      <c r="W8" s="42">
        <f>V8/T7</f>
        <v>-0.005238308680711191</v>
      </c>
      <c r="X8" s="41">
        <f>X7-V7</f>
        <v>2875</v>
      </c>
      <c r="Y8" s="42">
        <f>X8/V7</f>
        <v>0.008636304923144395</v>
      </c>
      <c r="Z8" s="53">
        <f>Z7-X7</f>
        <v>2871</v>
      </c>
      <c r="AA8" s="56">
        <f>Z8/X7</f>
        <v>0.00855044494478396</v>
      </c>
      <c r="AB8" s="84">
        <f>(D7+F7+H7+J7+L7+N7+P7+R7+T7+V7+X7+Z7)/12</f>
        <v>345380.75</v>
      </c>
    </row>
    <row r="9" spans="1:28" ht="49.5" thickBot="1">
      <c r="A9" s="212"/>
      <c r="B9" s="218"/>
      <c r="C9" s="18" t="s">
        <v>21</v>
      </c>
      <c r="D9" s="33"/>
      <c r="E9" s="31"/>
      <c r="F9" s="33"/>
      <c r="G9" s="31"/>
      <c r="H9" s="33"/>
      <c r="I9" s="31"/>
      <c r="J9" s="33"/>
      <c r="K9" s="31"/>
      <c r="L9" s="38"/>
      <c r="M9" s="31"/>
      <c r="N9" s="38"/>
      <c r="O9" s="31"/>
      <c r="P9" s="38"/>
      <c r="Q9" s="31"/>
      <c r="R9" s="38"/>
      <c r="S9" s="31"/>
      <c r="T9" s="38"/>
      <c r="U9" s="31"/>
      <c r="V9" s="38"/>
      <c r="W9" s="31"/>
      <c r="X9" s="38"/>
      <c r="Y9" s="31"/>
      <c r="Z9" s="55"/>
      <c r="AA9" s="56"/>
      <c r="AB9" s="9"/>
    </row>
    <row r="10" spans="1:29" ht="16.5" thickBot="1" thickTop="1">
      <c r="A10" s="264" t="s">
        <v>9</v>
      </c>
      <c r="B10" s="216" t="s">
        <v>19</v>
      </c>
      <c r="C10" s="7"/>
      <c r="D10" s="34">
        <v>9183</v>
      </c>
      <c r="E10" s="23" t="s">
        <v>25</v>
      </c>
      <c r="F10" s="34">
        <v>7656</v>
      </c>
      <c r="G10" s="23" t="s">
        <v>25</v>
      </c>
      <c r="H10" s="34">
        <v>6303</v>
      </c>
      <c r="I10" s="23" t="s">
        <v>25</v>
      </c>
      <c r="J10" s="34">
        <v>5863</v>
      </c>
      <c r="K10" s="23" t="s">
        <v>25</v>
      </c>
      <c r="L10" s="34">
        <v>5303</v>
      </c>
      <c r="M10" s="23" t="s">
        <v>25</v>
      </c>
      <c r="N10" s="34">
        <v>7985</v>
      </c>
      <c r="O10" s="23" t="s">
        <v>25</v>
      </c>
      <c r="P10" s="34">
        <v>10361</v>
      </c>
      <c r="Q10" s="23" t="s">
        <v>25</v>
      </c>
      <c r="R10" s="34">
        <v>7081</v>
      </c>
      <c r="S10" s="23" t="s">
        <v>25</v>
      </c>
      <c r="T10" s="34">
        <v>8528</v>
      </c>
      <c r="U10" s="23" t="s">
        <v>25</v>
      </c>
      <c r="V10" s="34">
        <v>8594</v>
      </c>
      <c r="W10" s="23" t="s">
        <v>25</v>
      </c>
      <c r="X10" s="34">
        <v>10633</v>
      </c>
      <c r="Y10" s="23" t="s">
        <v>25</v>
      </c>
      <c r="Z10" s="50">
        <v>10732</v>
      </c>
      <c r="AA10" s="49" t="s">
        <v>25</v>
      </c>
      <c r="AB10" s="11">
        <f>D10+F10+H10+J10+L10+N10+P10+R10+T10+V10+X10+Z10</f>
        <v>98222</v>
      </c>
      <c r="AC10" s="11"/>
    </row>
    <row r="11" spans="1:28" ht="40.5" thickBot="1" thickTop="1">
      <c r="A11" s="265"/>
      <c r="B11" s="217"/>
      <c r="C11" s="17" t="s">
        <v>20</v>
      </c>
      <c r="D11" s="41">
        <v>1943</v>
      </c>
      <c r="E11" s="42">
        <f>D11/7240</f>
        <v>0.26837016574585637</v>
      </c>
      <c r="F11" s="41">
        <f>F10-D10</f>
        <v>-1527</v>
      </c>
      <c r="G11" s="42">
        <f>F11/D10</f>
        <v>-0.16628552760535772</v>
      </c>
      <c r="H11" s="41">
        <f>H10-F10</f>
        <v>-1353</v>
      </c>
      <c r="I11" s="42">
        <f>H11/F10</f>
        <v>-0.17672413793103448</v>
      </c>
      <c r="J11" s="41">
        <f>J10-H10</f>
        <v>-440</v>
      </c>
      <c r="K11" s="42">
        <f>J11/H10</f>
        <v>-0.06980802792321117</v>
      </c>
      <c r="L11" s="41">
        <f>L10-J10</f>
        <v>-560</v>
      </c>
      <c r="M11" s="42">
        <f>L11/J10</f>
        <v>-0.09551424185570527</v>
      </c>
      <c r="N11" s="41">
        <f>N10-L10</f>
        <v>2682</v>
      </c>
      <c r="O11" s="42">
        <f>N11/L10</f>
        <v>0.5057514614369225</v>
      </c>
      <c r="P11" s="41">
        <f>P10-N10</f>
        <v>2376</v>
      </c>
      <c r="Q11" s="42">
        <f>P11/N10</f>
        <v>0.29755792110206636</v>
      </c>
      <c r="R11" s="41">
        <f>R10-P10</f>
        <v>-3280</v>
      </c>
      <c r="S11" s="42">
        <f>R11/P10</f>
        <v>-0.3165717594826754</v>
      </c>
      <c r="T11" s="41">
        <f>T10-R10</f>
        <v>1447</v>
      </c>
      <c r="U11" s="42">
        <f>T11/R10</f>
        <v>0.2043496681259709</v>
      </c>
      <c r="V11" s="41">
        <f>V10-T10</f>
        <v>66</v>
      </c>
      <c r="W11" s="42">
        <f>V11/T10</f>
        <v>0.00773921200750469</v>
      </c>
      <c r="X11" s="41">
        <f>X10-V10</f>
        <v>2039</v>
      </c>
      <c r="Y11" s="42">
        <f>X11/V10</f>
        <v>0.23725855247847336</v>
      </c>
      <c r="Z11" s="53">
        <f>Z10-X10</f>
        <v>99</v>
      </c>
      <c r="AA11" s="56">
        <f>Z11/X10</f>
        <v>0.009310636697075143</v>
      </c>
      <c r="AB11" s="9"/>
    </row>
    <row r="12" spans="1:28" ht="49.5" thickBot="1">
      <c r="A12" s="263"/>
      <c r="B12" s="218"/>
      <c r="C12" s="18" t="s">
        <v>21</v>
      </c>
      <c r="D12" s="33"/>
      <c r="E12" s="31"/>
      <c r="F12" s="33"/>
      <c r="G12" s="31"/>
      <c r="H12" s="33"/>
      <c r="I12" s="31"/>
      <c r="J12" s="33"/>
      <c r="K12" s="31"/>
      <c r="L12" s="38"/>
      <c r="M12" s="31"/>
      <c r="N12" s="38"/>
      <c r="O12" s="31"/>
      <c r="P12" s="38"/>
      <c r="Q12" s="31"/>
      <c r="R12" s="38"/>
      <c r="S12" s="31"/>
      <c r="T12" s="38"/>
      <c r="U12" s="31"/>
      <c r="V12" s="38"/>
      <c r="W12" s="31"/>
      <c r="X12" s="38"/>
      <c r="Y12" s="31"/>
      <c r="Z12" s="55"/>
      <c r="AA12" s="56"/>
      <c r="AB12" s="9"/>
    </row>
    <row r="13" spans="1:29" ht="16.5" thickBot="1" thickTop="1">
      <c r="A13" s="212" t="s">
        <v>10</v>
      </c>
      <c r="B13" s="216" t="s">
        <v>17</v>
      </c>
      <c r="C13" s="20"/>
      <c r="D13" s="35">
        <v>4891</v>
      </c>
      <c r="E13" s="23" t="s">
        <v>25</v>
      </c>
      <c r="F13" s="35">
        <v>4497</v>
      </c>
      <c r="G13" s="23" t="s">
        <v>25</v>
      </c>
      <c r="H13" s="35">
        <v>5829</v>
      </c>
      <c r="I13" s="23" t="s">
        <v>25</v>
      </c>
      <c r="J13" s="35">
        <v>7160</v>
      </c>
      <c r="K13" s="23" t="s">
        <v>25</v>
      </c>
      <c r="L13" s="35">
        <v>4900</v>
      </c>
      <c r="M13" s="23" t="s">
        <v>25</v>
      </c>
      <c r="N13" s="35">
        <v>6409</v>
      </c>
      <c r="O13" s="23" t="s">
        <v>25</v>
      </c>
      <c r="P13" s="35">
        <v>5576</v>
      </c>
      <c r="Q13" s="23" t="s">
        <v>25</v>
      </c>
      <c r="R13" s="35">
        <v>3687</v>
      </c>
      <c r="S13" s="23" t="s">
        <v>25</v>
      </c>
      <c r="T13" s="35">
        <v>6194</v>
      </c>
      <c r="U13" s="23" t="s">
        <v>25</v>
      </c>
      <c r="V13" s="35">
        <v>3951</v>
      </c>
      <c r="W13" s="23" t="s">
        <v>25</v>
      </c>
      <c r="X13" s="35">
        <v>3955</v>
      </c>
      <c r="Y13" s="23" t="s">
        <v>25</v>
      </c>
      <c r="Z13" s="52">
        <v>3175</v>
      </c>
      <c r="AA13" s="49" t="s">
        <v>25</v>
      </c>
      <c r="AB13" s="11">
        <f>D13+F13+H13+J13+L13+N13+P13+R13+T13+V13+X13+Z13</f>
        <v>60224</v>
      </c>
      <c r="AC13" s="11"/>
    </row>
    <row r="14" spans="1:28" ht="40.5" thickBot="1" thickTop="1">
      <c r="A14" s="212"/>
      <c r="B14" s="217"/>
      <c r="C14" s="21" t="s">
        <v>20</v>
      </c>
      <c r="D14" s="41">
        <v>666</v>
      </c>
      <c r="E14" s="42">
        <f>D14/4225</f>
        <v>0.15763313609467455</v>
      </c>
      <c r="F14" s="41">
        <f>F13-D13</f>
        <v>-394</v>
      </c>
      <c r="G14" s="42">
        <f>F14/D13</f>
        <v>-0.0805561234921284</v>
      </c>
      <c r="H14" s="41">
        <f>H13-F13</f>
        <v>1332</v>
      </c>
      <c r="I14" s="42">
        <f>H14/F13</f>
        <v>0.2961974649766511</v>
      </c>
      <c r="J14" s="41">
        <f>J13-H13</f>
        <v>1331</v>
      </c>
      <c r="K14" s="42">
        <f>J14/H13</f>
        <v>0.22834105335392005</v>
      </c>
      <c r="L14" s="41">
        <f>L13-J13</f>
        <v>-2260</v>
      </c>
      <c r="M14" s="42">
        <f>L14/J13</f>
        <v>-0.31564245810055863</v>
      </c>
      <c r="N14" s="41">
        <f>N13-L13</f>
        <v>1509</v>
      </c>
      <c r="O14" s="42">
        <f>N14/L13</f>
        <v>0.30795918367346936</v>
      </c>
      <c r="P14" s="41">
        <f>P13-N13</f>
        <v>-833</v>
      </c>
      <c r="Q14" s="42">
        <f>P14/N13</f>
        <v>-0.129973474801061</v>
      </c>
      <c r="R14" s="41">
        <f>R13-P13</f>
        <v>-1889</v>
      </c>
      <c r="S14" s="42">
        <f>R14/P13</f>
        <v>-0.33877331420373025</v>
      </c>
      <c r="T14" s="41">
        <f>T13-R13</f>
        <v>2507</v>
      </c>
      <c r="U14" s="42">
        <f>T14/R13</f>
        <v>0.6799566042853268</v>
      </c>
      <c r="V14" s="41">
        <f>V13-T13</f>
        <v>-2243</v>
      </c>
      <c r="W14" s="42">
        <f>V14/T13</f>
        <v>-0.3621246367452373</v>
      </c>
      <c r="X14" s="41">
        <f>X13-V13</f>
        <v>4</v>
      </c>
      <c r="Y14" s="42">
        <f>X14/V13</f>
        <v>0.0010124019235636548</v>
      </c>
      <c r="Z14" s="53">
        <f>Z13-X13</f>
        <v>-780</v>
      </c>
      <c r="AA14" s="56">
        <f>Z14/X13</f>
        <v>-0.1972187104930468</v>
      </c>
      <c r="AB14" s="9"/>
    </row>
    <row r="15" spans="1:28" ht="49.5" thickBot="1">
      <c r="A15" s="212"/>
      <c r="B15" s="218"/>
      <c r="C15" s="18" t="s">
        <v>21</v>
      </c>
      <c r="D15" s="33"/>
      <c r="E15" s="31"/>
      <c r="F15" s="33"/>
      <c r="G15" s="31"/>
      <c r="H15" s="33"/>
      <c r="I15" s="31"/>
      <c r="J15" s="33"/>
      <c r="K15" s="31"/>
      <c r="L15" s="38"/>
      <c r="M15" s="31"/>
      <c r="N15" s="38"/>
      <c r="O15" s="31"/>
      <c r="P15" s="38"/>
      <c r="Q15" s="31"/>
      <c r="R15" s="38"/>
      <c r="S15" s="31"/>
      <c r="T15" s="38"/>
      <c r="U15" s="31"/>
      <c r="V15" s="38"/>
      <c r="W15" s="31"/>
      <c r="X15" s="38"/>
      <c r="Y15" s="31"/>
      <c r="Z15" s="55"/>
      <c r="AA15" s="56"/>
      <c r="AB15" s="9"/>
    </row>
    <row r="16" spans="1:29" ht="16.5" thickBot="1" thickTop="1">
      <c r="A16" s="212" t="s">
        <v>11</v>
      </c>
      <c r="B16" s="216" t="s">
        <v>18</v>
      </c>
      <c r="C16" s="20"/>
      <c r="D16" s="35">
        <v>1635</v>
      </c>
      <c r="E16" s="23" t="s">
        <v>25</v>
      </c>
      <c r="F16" s="35">
        <v>1854</v>
      </c>
      <c r="G16" s="23" t="s">
        <v>25</v>
      </c>
      <c r="H16" s="35">
        <v>1944</v>
      </c>
      <c r="I16" s="23" t="s">
        <v>25</v>
      </c>
      <c r="J16" s="35">
        <v>2679</v>
      </c>
      <c r="K16" s="23" t="s">
        <v>25</v>
      </c>
      <c r="L16" s="35">
        <v>2051</v>
      </c>
      <c r="M16" s="23" t="s">
        <v>25</v>
      </c>
      <c r="N16" s="35">
        <v>2576</v>
      </c>
      <c r="O16" s="23" t="s">
        <v>25</v>
      </c>
      <c r="P16" s="35">
        <v>2052</v>
      </c>
      <c r="Q16" s="23" t="s">
        <v>25</v>
      </c>
      <c r="R16" s="35">
        <v>1517</v>
      </c>
      <c r="S16" s="23" t="s">
        <v>25</v>
      </c>
      <c r="T16" s="35">
        <v>2492</v>
      </c>
      <c r="U16" s="23" t="s">
        <v>25</v>
      </c>
      <c r="V16" s="35">
        <v>1915</v>
      </c>
      <c r="W16" s="23" t="s">
        <v>25</v>
      </c>
      <c r="X16" s="35">
        <v>1518</v>
      </c>
      <c r="Y16" s="23" t="s">
        <v>25</v>
      </c>
      <c r="Z16" s="52">
        <v>1135</v>
      </c>
      <c r="AA16" s="49" t="s">
        <v>25</v>
      </c>
      <c r="AB16" s="11">
        <f>D16+F16+H16+J16+L16+N16+P16+R16+T16+V16+X16+Z16</f>
        <v>23368</v>
      </c>
      <c r="AC16" s="11"/>
    </row>
    <row r="17" spans="1:28" ht="40.5" thickBot="1" thickTop="1">
      <c r="A17" s="212"/>
      <c r="B17" s="217"/>
      <c r="C17" s="21" t="s">
        <v>20</v>
      </c>
      <c r="D17" s="41">
        <v>110</v>
      </c>
      <c r="E17" s="42">
        <f>D17/1525</f>
        <v>0.07213114754098361</v>
      </c>
      <c r="F17" s="41">
        <f>F16-D16</f>
        <v>219</v>
      </c>
      <c r="G17" s="42">
        <f>F17/D16</f>
        <v>0.13394495412844037</v>
      </c>
      <c r="H17" s="41">
        <f>H16-F16</f>
        <v>90</v>
      </c>
      <c r="I17" s="42">
        <f>H17/F16</f>
        <v>0.04854368932038835</v>
      </c>
      <c r="J17" s="41">
        <f>J16-H16</f>
        <v>735</v>
      </c>
      <c r="K17" s="42">
        <f>J17/H16</f>
        <v>0.37808641975308643</v>
      </c>
      <c r="L17" s="41">
        <f>L16-J16</f>
        <v>-628</v>
      </c>
      <c r="M17" s="42">
        <f>L17/J16</f>
        <v>-0.23441582680104517</v>
      </c>
      <c r="N17" s="41">
        <f>N16-L16</f>
        <v>525</v>
      </c>
      <c r="O17" s="42">
        <f>N17/L16</f>
        <v>0.25597269624573377</v>
      </c>
      <c r="P17" s="41">
        <f>P16-N16</f>
        <v>-524</v>
      </c>
      <c r="Q17" s="42">
        <f>P17/N16</f>
        <v>-0.20341614906832298</v>
      </c>
      <c r="R17" s="41">
        <f>R16-P16</f>
        <v>-535</v>
      </c>
      <c r="S17" s="42">
        <f>R17/P16</f>
        <v>-0.26072124756335285</v>
      </c>
      <c r="T17" s="41">
        <f>T16-R16</f>
        <v>975</v>
      </c>
      <c r="U17" s="42">
        <f>T17/R16</f>
        <v>0.6427158866183257</v>
      </c>
      <c r="V17" s="41">
        <f>V16-T16</f>
        <v>-577</v>
      </c>
      <c r="W17" s="42">
        <f>V17/T16</f>
        <v>-0.23154093097913322</v>
      </c>
      <c r="X17" s="41">
        <f>X16-V16</f>
        <v>-397</v>
      </c>
      <c r="Y17" s="42">
        <f>X17/V16</f>
        <v>-0.2073107049608355</v>
      </c>
      <c r="Z17" s="53">
        <f>Z16-X16</f>
        <v>-383</v>
      </c>
      <c r="AA17" s="56">
        <f>Z17/X16</f>
        <v>-0.2523056653491436</v>
      </c>
      <c r="AB17" s="9"/>
    </row>
    <row r="18" spans="1:28" ht="49.5" thickBot="1">
      <c r="A18" s="212"/>
      <c r="B18" s="218"/>
      <c r="C18" s="18" t="s">
        <v>21</v>
      </c>
      <c r="D18" s="33"/>
      <c r="E18" s="31"/>
      <c r="F18" s="33"/>
      <c r="G18" s="31"/>
      <c r="H18" s="33"/>
      <c r="I18" s="31"/>
      <c r="J18" s="33"/>
      <c r="K18" s="31"/>
      <c r="L18" s="38"/>
      <c r="M18" s="31"/>
      <c r="N18" s="38"/>
      <c r="O18" s="31"/>
      <c r="P18" s="38"/>
      <c r="Q18" s="31"/>
      <c r="R18" s="38"/>
      <c r="S18" s="31"/>
      <c r="T18" s="38"/>
      <c r="U18" s="31"/>
      <c r="V18" s="38"/>
      <c r="W18" s="31"/>
      <c r="X18" s="38"/>
      <c r="Y18" s="31"/>
      <c r="Z18" s="55"/>
      <c r="AA18" s="56"/>
      <c r="AB18" s="9"/>
    </row>
    <row r="19" spans="1:29" ht="17.25" thickBot="1" thickTop="1">
      <c r="A19" s="212" t="s">
        <v>12</v>
      </c>
      <c r="B19" s="216" t="s">
        <v>16</v>
      </c>
      <c r="C19" s="20"/>
      <c r="D19" s="35">
        <v>2927</v>
      </c>
      <c r="E19" s="23" t="s">
        <v>25</v>
      </c>
      <c r="F19" s="35">
        <v>2895</v>
      </c>
      <c r="G19" s="23" t="s">
        <v>25</v>
      </c>
      <c r="H19" s="35">
        <v>3113</v>
      </c>
      <c r="I19" s="23" t="s">
        <v>25</v>
      </c>
      <c r="J19" s="35">
        <v>3804</v>
      </c>
      <c r="K19" s="23" t="s">
        <v>25</v>
      </c>
      <c r="L19" s="35">
        <v>900</v>
      </c>
      <c r="M19" s="23" t="s">
        <v>25</v>
      </c>
      <c r="N19" s="35">
        <v>1118</v>
      </c>
      <c r="O19" s="23" t="s">
        <v>25</v>
      </c>
      <c r="P19" s="35">
        <v>1316</v>
      </c>
      <c r="Q19" s="23" t="s">
        <v>25</v>
      </c>
      <c r="R19" s="35">
        <v>1485</v>
      </c>
      <c r="S19" s="23" t="s">
        <v>25</v>
      </c>
      <c r="T19" s="35">
        <v>3946</v>
      </c>
      <c r="U19" s="23" t="s">
        <v>25</v>
      </c>
      <c r="V19" s="35">
        <v>2790</v>
      </c>
      <c r="W19" s="23" t="s">
        <v>25</v>
      </c>
      <c r="X19" s="35">
        <v>1215</v>
      </c>
      <c r="Y19" s="23" t="s">
        <v>25</v>
      </c>
      <c r="Z19" s="52">
        <v>2124</v>
      </c>
      <c r="AA19" s="49" t="s">
        <v>25</v>
      </c>
      <c r="AB19" s="15">
        <f>D19+F19+H19+J19+L19+N19+P19+R19+T19+V19+X19+Z19</f>
        <v>27633</v>
      </c>
      <c r="AC19" s="11"/>
    </row>
    <row r="20" spans="1:28" ht="40.5" thickBot="1" thickTop="1">
      <c r="A20" s="212"/>
      <c r="B20" s="217"/>
      <c r="C20" s="21" t="s">
        <v>20</v>
      </c>
      <c r="D20" s="41">
        <v>624</v>
      </c>
      <c r="E20" s="42">
        <f>D20/2303</f>
        <v>0.27095093356491534</v>
      </c>
      <c r="F20" s="41">
        <f>F19-D19</f>
        <v>-32</v>
      </c>
      <c r="G20" s="42">
        <f>F20/D19</f>
        <v>-0.01093269559275709</v>
      </c>
      <c r="H20" s="41">
        <f>H19-F19</f>
        <v>218</v>
      </c>
      <c r="I20" s="42">
        <f>H20/F19</f>
        <v>0.07530224525043178</v>
      </c>
      <c r="J20" s="41">
        <f>J19-H19</f>
        <v>691</v>
      </c>
      <c r="K20" s="42">
        <f>J20/H19</f>
        <v>0.22197237391583682</v>
      </c>
      <c r="L20" s="41">
        <f>L19-J19</f>
        <v>-2904</v>
      </c>
      <c r="M20" s="42">
        <f>L20/J19</f>
        <v>-0.7634069400630915</v>
      </c>
      <c r="N20" s="41">
        <f>N19-L19</f>
        <v>218</v>
      </c>
      <c r="O20" s="42">
        <f>N20/L19</f>
        <v>0.24222222222222223</v>
      </c>
      <c r="P20" s="41">
        <f>P19-N19</f>
        <v>198</v>
      </c>
      <c r="Q20" s="42">
        <f>P20/N19</f>
        <v>0.1771019677996422</v>
      </c>
      <c r="R20" s="41">
        <f>R19-P19</f>
        <v>169</v>
      </c>
      <c r="S20" s="42">
        <f>R20/P19</f>
        <v>0.128419452887538</v>
      </c>
      <c r="T20" s="41">
        <f>T19-R19</f>
        <v>2461</v>
      </c>
      <c r="U20" s="42">
        <f>T20/R19</f>
        <v>1.6572390572390572</v>
      </c>
      <c r="V20" s="41">
        <f>V19-T19</f>
        <v>-1156</v>
      </c>
      <c r="W20" s="42">
        <f>V20/T19</f>
        <v>-0.29295489102889</v>
      </c>
      <c r="X20" s="41">
        <f>X19-V19</f>
        <v>-1575</v>
      </c>
      <c r="Y20" s="42">
        <f>X20/V19</f>
        <v>-0.5645161290322581</v>
      </c>
      <c r="Z20" s="53">
        <f>Z19-X19</f>
        <v>909</v>
      </c>
      <c r="AA20" s="56">
        <f>Z20/X19</f>
        <v>0.7481481481481481</v>
      </c>
      <c r="AB20" s="12"/>
    </row>
    <row r="21" spans="1:28" ht="49.5" thickBot="1">
      <c r="A21" s="212"/>
      <c r="B21" s="218"/>
      <c r="C21" s="18" t="s">
        <v>21</v>
      </c>
      <c r="D21" s="33"/>
      <c r="E21" s="31"/>
      <c r="F21" s="33"/>
      <c r="G21" s="31"/>
      <c r="H21" s="33"/>
      <c r="I21" s="31"/>
      <c r="J21" s="33"/>
      <c r="K21" s="31"/>
      <c r="L21" s="38"/>
      <c r="M21" s="31"/>
      <c r="N21" s="38"/>
      <c r="O21" s="31"/>
      <c r="P21" s="38"/>
      <c r="Q21" s="31"/>
      <c r="R21" s="38"/>
      <c r="S21" s="31"/>
      <c r="T21" s="38"/>
      <c r="U21" s="31"/>
      <c r="V21" s="38"/>
      <c r="W21" s="31"/>
      <c r="X21" s="38"/>
      <c r="Y21" s="31"/>
      <c r="Z21" s="55"/>
      <c r="AA21" s="56"/>
      <c r="AB21" s="9"/>
    </row>
    <row r="22" spans="1:28" ht="13.5" thickBot="1">
      <c r="A22" s="214" t="s">
        <v>13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309"/>
      <c r="AB22" s="9"/>
    </row>
    <row r="23" spans="1:28" ht="15.75" thickBot="1">
      <c r="A23" s="212" t="s">
        <v>14</v>
      </c>
      <c r="B23" s="216" t="s">
        <v>15</v>
      </c>
      <c r="C23" s="5"/>
      <c r="D23" s="35">
        <v>5651</v>
      </c>
      <c r="E23" s="23" t="s">
        <v>25</v>
      </c>
      <c r="F23" s="35">
        <v>5895</v>
      </c>
      <c r="G23" s="23" t="s">
        <v>25</v>
      </c>
      <c r="H23" s="35">
        <v>6214</v>
      </c>
      <c r="I23" s="23" t="s">
        <v>25</v>
      </c>
      <c r="J23" s="35">
        <v>5712</v>
      </c>
      <c r="K23" s="23" t="s">
        <v>25</v>
      </c>
      <c r="L23" s="35">
        <v>5217</v>
      </c>
      <c r="M23" s="23" t="s">
        <v>25</v>
      </c>
      <c r="N23" s="35">
        <v>5176</v>
      </c>
      <c r="O23" s="23" t="s">
        <v>25</v>
      </c>
      <c r="P23" s="35">
        <v>5519</v>
      </c>
      <c r="Q23" s="23" t="s">
        <v>25</v>
      </c>
      <c r="R23" s="35">
        <v>5434</v>
      </c>
      <c r="S23" s="23" t="s">
        <v>25</v>
      </c>
      <c r="T23" s="35">
        <v>5342</v>
      </c>
      <c r="U23" s="23" t="s">
        <v>25</v>
      </c>
      <c r="V23" s="35">
        <v>5310</v>
      </c>
      <c r="W23" s="23" t="s">
        <v>25</v>
      </c>
      <c r="X23" s="35">
        <v>5202</v>
      </c>
      <c r="Y23" s="23" t="s">
        <v>25</v>
      </c>
      <c r="Z23" s="52">
        <v>5488</v>
      </c>
      <c r="AA23" s="49" t="s">
        <v>25</v>
      </c>
      <c r="AB23" s="9"/>
    </row>
    <row r="24" spans="1:28" ht="40.5" thickBot="1" thickTop="1">
      <c r="A24" s="212"/>
      <c r="B24" s="217"/>
      <c r="C24" s="21" t="s">
        <v>20</v>
      </c>
      <c r="D24" s="41">
        <v>130</v>
      </c>
      <c r="E24" s="42">
        <f>D24/5521</f>
        <v>0.023546458974823402</v>
      </c>
      <c r="F24" s="41">
        <f>F23-D23</f>
        <v>244</v>
      </c>
      <c r="G24" s="42">
        <f>F24/D23</f>
        <v>0.043178198548929396</v>
      </c>
      <c r="H24" s="41">
        <f>H23-F23</f>
        <v>319</v>
      </c>
      <c r="I24" s="42">
        <f>H24/F23</f>
        <v>0.054113655640373196</v>
      </c>
      <c r="J24" s="41">
        <f>J23-H23</f>
        <v>-502</v>
      </c>
      <c r="K24" s="42">
        <f>J24/H23</f>
        <v>-0.08078532346314773</v>
      </c>
      <c r="L24" s="41">
        <f>L23-J23</f>
        <v>-495</v>
      </c>
      <c r="M24" s="42">
        <f>L24/J23</f>
        <v>-0.08665966386554622</v>
      </c>
      <c r="N24" s="41">
        <f>N23-L23</f>
        <v>-41</v>
      </c>
      <c r="O24" s="42">
        <f>N24/L23</f>
        <v>-0.007858922752539774</v>
      </c>
      <c r="P24" s="41">
        <f>P23-N23</f>
        <v>343</v>
      </c>
      <c r="Q24" s="42">
        <f>P24/N23</f>
        <v>0.06626738794435857</v>
      </c>
      <c r="R24" s="41">
        <f>R23-P23</f>
        <v>-85</v>
      </c>
      <c r="S24" s="42">
        <f>R24/P23</f>
        <v>-0.015401340822612792</v>
      </c>
      <c r="T24" s="41">
        <f>T23-R23</f>
        <v>-92</v>
      </c>
      <c r="U24" s="42">
        <f>T24/R23</f>
        <v>-0.016930437983069563</v>
      </c>
      <c r="V24" s="41">
        <f>V23-T23</f>
        <v>-32</v>
      </c>
      <c r="W24" s="42">
        <f>V24/T23</f>
        <v>-0.005990265818045676</v>
      </c>
      <c r="X24" s="41">
        <f>X23-V23</f>
        <v>-108</v>
      </c>
      <c r="Y24" s="42">
        <f>X24/V23</f>
        <v>-0.020338983050847456</v>
      </c>
      <c r="Z24" s="53">
        <f>Z23-X23</f>
        <v>286</v>
      </c>
      <c r="AA24" s="56">
        <f>Z24/X23</f>
        <v>0.05497885428681276</v>
      </c>
      <c r="AB24" s="9"/>
    </row>
    <row r="25" spans="1:28" ht="49.5" thickBot="1">
      <c r="A25" s="212"/>
      <c r="B25" s="218"/>
      <c r="C25" s="18" t="s">
        <v>21</v>
      </c>
      <c r="D25" s="33"/>
      <c r="E25" s="31"/>
      <c r="F25" s="33"/>
      <c r="G25" s="31"/>
      <c r="H25" s="33"/>
      <c r="I25" s="31"/>
      <c r="J25" s="33"/>
      <c r="K25" s="31"/>
      <c r="L25" s="38"/>
      <c r="M25" s="31"/>
      <c r="N25" s="38"/>
      <c r="O25" s="31"/>
      <c r="P25" s="38"/>
      <c r="Q25" s="31"/>
      <c r="R25" s="38"/>
      <c r="S25" s="31"/>
      <c r="T25" s="38"/>
      <c r="U25" s="31"/>
      <c r="V25" s="38"/>
      <c r="W25" s="31"/>
      <c r="X25" s="38"/>
      <c r="Y25" s="31"/>
      <c r="Z25" s="55"/>
      <c r="AA25" s="56"/>
      <c r="AB25" s="9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301" t="s">
        <v>63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244" t="s">
        <v>0</v>
      </c>
      <c r="B31" s="262" t="s">
        <v>1</v>
      </c>
      <c r="C31" s="262"/>
      <c r="D31" s="214" t="s">
        <v>3</v>
      </c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248"/>
      <c r="U31" s="248"/>
      <c r="V31" s="248"/>
      <c r="W31" s="248"/>
      <c r="X31" s="248"/>
      <c r="Y31" s="248"/>
      <c r="Z31" s="248"/>
      <c r="AA31" s="249"/>
      <c r="AB31" s="250" t="s">
        <v>22</v>
      </c>
      <c r="AC31" s="235" t="s">
        <v>23</v>
      </c>
      <c r="AD31" s="236"/>
    </row>
    <row r="32" spans="1:30" ht="14.25" thickBot="1" thickTop="1">
      <c r="A32" s="244"/>
      <c r="B32" s="263"/>
      <c r="C32" s="279"/>
      <c r="D32" s="239" t="s">
        <v>4</v>
      </c>
      <c r="E32" s="240"/>
      <c r="F32" s="239" t="s">
        <v>5</v>
      </c>
      <c r="G32" s="240"/>
      <c r="H32" s="239" t="s">
        <v>26</v>
      </c>
      <c r="I32" s="240"/>
      <c r="J32" s="239" t="s">
        <v>27</v>
      </c>
      <c r="K32" s="240"/>
      <c r="L32" s="239" t="s">
        <v>28</v>
      </c>
      <c r="M32" s="240"/>
      <c r="N32" s="239" t="s">
        <v>29</v>
      </c>
      <c r="O32" s="240"/>
      <c r="P32" s="239" t="s">
        <v>33</v>
      </c>
      <c r="Q32" s="240"/>
      <c r="R32" s="239" t="s">
        <v>40</v>
      </c>
      <c r="S32" s="240"/>
      <c r="T32" s="239" t="s">
        <v>45</v>
      </c>
      <c r="U32" s="240"/>
      <c r="V32" s="239" t="s">
        <v>46</v>
      </c>
      <c r="W32" s="240"/>
      <c r="X32" s="239" t="s">
        <v>49</v>
      </c>
      <c r="Y32" s="240"/>
      <c r="Z32" s="219" t="s">
        <v>50</v>
      </c>
      <c r="AA32" s="220"/>
      <c r="AB32" s="251"/>
      <c r="AC32" s="237"/>
      <c r="AD32" s="238"/>
    </row>
    <row r="33" spans="1:30" ht="14.25" thickBot="1" thickTop="1">
      <c r="A33" s="2"/>
      <c r="B33" s="1"/>
      <c r="C33" s="266" t="s">
        <v>37</v>
      </c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92"/>
      <c r="U33" s="292"/>
      <c r="V33" s="292"/>
      <c r="W33" s="292"/>
      <c r="X33" s="292"/>
      <c r="Y33" s="292"/>
      <c r="Z33" s="260"/>
      <c r="AA33" s="261"/>
      <c r="AB33" s="252"/>
      <c r="AC33" s="24" t="s">
        <v>24</v>
      </c>
      <c r="AD33" s="25" t="s">
        <v>25</v>
      </c>
    </row>
    <row r="34" spans="1:30" ht="13.5" thickBot="1">
      <c r="A34" s="3"/>
      <c r="B34" s="3"/>
      <c r="C34" s="3"/>
      <c r="D34" s="6"/>
      <c r="E34" s="3"/>
      <c r="F34" s="36"/>
      <c r="G34" s="4"/>
      <c r="H34" s="37"/>
      <c r="I34" s="16"/>
      <c r="J34" s="36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00"/>
      <c r="AA34" s="248"/>
      <c r="AB34" s="284"/>
      <c r="AC34" s="258"/>
      <c r="AD34" s="259"/>
    </row>
    <row r="35" spans="1:30" ht="16.5" thickBot="1" thickTop="1">
      <c r="A35" s="212" t="s">
        <v>7</v>
      </c>
      <c r="B35" s="216" t="s">
        <v>8</v>
      </c>
      <c r="C35" s="7"/>
      <c r="D35" s="78">
        <v>342174</v>
      </c>
      <c r="E35" s="22" t="s">
        <v>25</v>
      </c>
      <c r="F35" s="78">
        <v>343402</v>
      </c>
      <c r="G35" s="22" t="s">
        <v>25</v>
      </c>
      <c r="H35" s="78">
        <v>343317</v>
      </c>
      <c r="I35" s="22" t="s">
        <v>25</v>
      </c>
      <c r="J35" s="78">
        <v>343451</v>
      </c>
      <c r="K35" s="22" t="s">
        <v>25</v>
      </c>
      <c r="L35" s="78">
        <v>341911</v>
      </c>
      <c r="M35" s="22" t="s">
        <v>25</v>
      </c>
      <c r="N35" s="78">
        <v>344025</v>
      </c>
      <c r="O35" s="22" t="s">
        <v>25</v>
      </c>
      <c r="P35" s="78">
        <v>347701</v>
      </c>
      <c r="Q35" s="22" t="s">
        <v>25</v>
      </c>
      <c r="R35" s="78">
        <v>350410</v>
      </c>
      <c r="S35" s="22" t="s">
        <v>25</v>
      </c>
      <c r="T35" s="78">
        <v>350772</v>
      </c>
      <c r="U35" s="22" t="s">
        <v>25</v>
      </c>
      <c r="V35" s="78">
        <v>351444</v>
      </c>
      <c r="W35" s="22" t="s">
        <v>25</v>
      </c>
      <c r="X35" s="78">
        <v>352563</v>
      </c>
      <c r="Y35" s="22" t="s">
        <v>25</v>
      </c>
      <c r="Z35" s="84">
        <v>354577</v>
      </c>
      <c r="AA35" s="49" t="s">
        <v>25</v>
      </c>
      <c r="AB35" s="277" t="s">
        <v>35</v>
      </c>
      <c r="AC35" s="307"/>
      <c r="AD35" s="61"/>
    </row>
    <row r="36" spans="1:29" ht="40.5" thickBot="1" thickTop="1">
      <c r="A36" s="212"/>
      <c r="B36" s="217"/>
      <c r="C36" s="17" t="s">
        <v>20</v>
      </c>
      <c r="D36" s="32">
        <v>3531</v>
      </c>
      <c r="E36" s="30">
        <v>0.0104</v>
      </c>
      <c r="F36" s="32">
        <f>F35-D35</f>
        <v>1228</v>
      </c>
      <c r="G36" s="30">
        <f>F36/D35</f>
        <v>0.0035888173853068908</v>
      </c>
      <c r="H36" s="32">
        <f>H35-F35</f>
        <v>-85</v>
      </c>
      <c r="I36" s="30">
        <f>H36/F35</f>
        <v>-0.0002475233108718062</v>
      </c>
      <c r="J36" s="32">
        <f>J35-H35</f>
        <v>134</v>
      </c>
      <c r="K36" s="30">
        <f>J36/H35</f>
        <v>0.000390309830273479</v>
      </c>
      <c r="L36" s="32">
        <f>L35-J35</f>
        <v>-1540</v>
      </c>
      <c r="M36" s="30">
        <f>L36/J35</f>
        <v>-0.004483900177900195</v>
      </c>
      <c r="N36" s="32">
        <f>N35-L35</f>
        <v>2114</v>
      </c>
      <c r="O36" s="30">
        <f>N36/L35</f>
        <v>0.006182895548841658</v>
      </c>
      <c r="P36" s="32">
        <f>P35-N35</f>
        <v>3676</v>
      </c>
      <c r="Q36" s="30">
        <f>P36/N35</f>
        <v>0.010685269965845505</v>
      </c>
      <c r="R36" s="32">
        <f>R35-P35</f>
        <v>2709</v>
      </c>
      <c r="S36" s="30">
        <f>R36/P35</f>
        <v>0.00779117690199338</v>
      </c>
      <c r="T36" s="41">
        <f>T35-R35</f>
        <v>362</v>
      </c>
      <c r="U36" s="42">
        <f>T36/R35</f>
        <v>0.0010330755400816186</v>
      </c>
      <c r="V36" s="41">
        <f>V35-T35</f>
        <v>672</v>
      </c>
      <c r="W36" s="42">
        <f>V36/T35</f>
        <v>0.001915774349149875</v>
      </c>
      <c r="X36" s="41">
        <f>X35-V35</f>
        <v>1119</v>
      </c>
      <c r="Y36" s="42">
        <f>X36/V35</f>
        <v>0.003184006555809745</v>
      </c>
      <c r="Z36" s="53">
        <f>Z35-X35</f>
        <v>2014</v>
      </c>
      <c r="AA36" s="54">
        <f>Z36/X35</f>
        <v>0.005712454228038677</v>
      </c>
      <c r="AB36" s="84">
        <f>(D35+F35+H35+J35+L35+N35+P35+R35+T35+V35+X35+Z35)/12</f>
        <v>347145.5833333333</v>
      </c>
      <c r="AC36" s="9"/>
    </row>
    <row r="37" spans="1:29" ht="49.5" thickBot="1">
      <c r="A37" s="212"/>
      <c r="B37" s="218"/>
      <c r="C37" s="18" t="s">
        <v>21</v>
      </c>
      <c r="D37" s="80">
        <f>D35-D7</f>
        <v>-24531</v>
      </c>
      <c r="E37" s="31">
        <f>D37/D7</f>
        <v>-0.066895733627848</v>
      </c>
      <c r="F37" s="80">
        <f>F35-F7</f>
        <v>-21830</v>
      </c>
      <c r="G37" s="31">
        <f>F37/F7</f>
        <v>-0.05977022823848951</v>
      </c>
      <c r="H37" s="80">
        <f>H35-H7</f>
        <v>-13964</v>
      </c>
      <c r="I37" s="31">
        <f>H37/H7</f>
        <v>-0.03908408227697527</v>
      </c>
      <c r="J37" s="33">
        <f>J35-J7</f>
        <v>-5164</v>
      </c>
      <c r="K37" s="31">
        <f>J37/J7</f>
        <v>-0.014812902485549962</v>
      </c>
      <c r="L37" s="38">
        <f>L35-L7</f>
        <v>-2722</v>
      </c>
      <c r="M37" s="31">
        <f>L37/L7</f>
        <v>-0.007898256986417435</v>
      </c>
      <c r="N37" s="38">
        <f>N35-N7</f>
        <v>2804</v>
      </c>
      <c r="O37" s="31">
        <f>N37/N7</f>
        <v>0.008217548157938697</v>
      </c>
      <c r="P37" s="38">
        <f>P35-P7</f>
        <v>6892</v>
      </c>
      <c r="Q37" s="31">
        <f>P37/P7</f>
        <v>0.020222470650716383</v>
      </c>
      <c r="R37" s="38">
        <f>R35-R7</f>
        <v>12299</v>
      </c>
      <c r="S37" s="31">
        <f>R37/R7</f>
        <v>0.036375628122125574</v>
      </c>
      <c r="T37" s="38">
        <f>T35-T7</f>
        <v>16122</v>
      </c>
      <c r="U37" s="31">
        <f>T37/T7</f>
        <v>0.048175705961452264</v>
      </c>
      <c r="V37" s="38">
        <f>V35-V7</f>
        <v>18547</v>
      </c>
      <c r="W37" s="31">
        <f>V37/V7</f>
        <v>0.05571392953375969</v>
      </c>
      <c r="X37" s="38">
        <f>X35-X7</f>
        <v>16791</v>
      </c>
      <c r="Y37" s="31">
        <f>X37/X7</f>
        <v>0.05000714770737286</v>
      </c>
      <c r="Z37" s="55">
        <f>Z35-Z7</f>
        <v>15934</v>
      </c>
      <c r="AA37" s="56">
        <f>Z37/Z7</f>
        <v>0.04705250071609335</v>
      </c>
      <c r="AB37" s="10"/>
      <c r="AC37" s="43"/>
    </row>
    <row r="38" spans="1:30" ht="37.5" thickBot="1" thickTop="1">
      <c r="A38" s="212" t="s">
        <v>9</v>
      </c>
      <c r="B38" s="216" t="s">
        <v>19</v>
      </c>
      <c r="C38" s="19"/>
      <c r="D38" s="34">
        <v>10488</v>
      </c>
      <c r="E38" s="23" t="s">
        <v>25</v>
      </c>
      <c r="F38" s="34">
        <v>7696</v>
      </c>
      <c r="G38" s="23" t="s">
        <v>25</v>
      </c>
      <c r="H38" s="34">
        <v>8000</v>
      </c>
      <c r="I38" s="23" t="s">
        <v>25</v>
      </c>
      <c r="J38" s="34">
        <v>7710</v>
      </c>
      <c r="K38" s="23" t="s">
        <v>25</v>
      </c>
      <c r="L38" s="34">
        <v>6306</v>
      </c>
      <c r="M38" s="23" t="s">
        <v>25</v>
      </c>
      <c r="N38" s="34">
        <v>9968</v>
      </c>
      <c r="O38" s="23" t="s">
        <v>25</v>
      </c>
      <c r="P38" s="34">
        <v>10189</v>
      </c>
      <c r="Q38" s="23" t="s">
        <v>25</v>
      </c>
      <c r="R38" s="34">
        <v>8811</v>
      </c>
      <c r="S38" s="23" t="s">
        <v>25</v>
      </c>
      <c r="T38" s="34">
        <v>9095</v>
      </c>
      <c r="U38" s="23" t="s">
        <v>25</v>
      </c>
      <c r="V38" s="34">
        <v>8603</v>
      </c>
      <c r="W38" s="23" t="s">
        <v>25</v>
      </c>
      <c r="X38" s="34">
        <v>7785</v>
      </c>
      <c r="Y38" s="23" t="s">
        <v>25</v>
      </c>
      <c r="Z38" s="50">
        <v>8685</v>
      </c>
      <c r="AA38" s="49" t="s">
        <v>25</v>
      </c>
      <c r="AB38" s="39">
        <f>D38+F38+H38+J38+L38+N38+P38+R38+T38+V38+X38+Z38</f>
        <v>103336</v>
      </c>
      <c r="AC38" s="26" t="s">
        <v>53</v>
      </c>
      <c r="AD38" s="29">
        <v>0.0521</v>
      </c>
    </row>
    <row r="39" spans="1:32" ht="40.5" thickBot="1" thickTop="1">
      <c r="A39" s="212"/>
      <c r="B39" s="217"/>
      <c r="C39" s="17" t="s">
        <v>20</v>
      </c>
      <c r="D39" s="32">
        <v>-244</v>
      </c>
      <c r="E39" s="30">
        <f>D39/10732</f>
        <v>-0.022735743570629893</v>
      </c>
      <c r="F39" s="32">
        <f>F38-D38</f>
        <v>-2792</v>
      </c>
      <c r="G39" s="30">
        <f>F39/D38</f>
        <v>-0.2662090007627765</v>
      </c>
      <c r="H39" s="32">
        <f>H38-F38</f>
        <v>304</v>
      </c>
      <c r="I39" s="30">
        <f>H39/F38</f>
        <v>0.0395010395010395</v>
      </c>
      <c r="J39" s="32">
        <f>J38-H38</f>
        <v>-290</v>
      </c>
      <c r="K39" s="30">
        <f>J39/H38</f>
        <v>-0.03625</v>
      </c>
      <c r="L39" s="32">
        <f>L38-J38</f>
        <v>-1404</v>
      </c>
      <c r="M39" s="30">
        <f>L39/J38</f>
        <v>-0.1821011673151751</v>
      </c>
      <c r="N39" s="32">
        <f>N38-L38</f>
        <v>3662</v>
      </c>
      <c r="O39" s="30">
        <f>N39/L38</f>
        <v>0.5807167776720583</v>
      </c>
      <c r="P39" s="32">
        <f>P38-N38</f>
        <v>221</v>
      </c>
      <c r="Q39" s="30">
        <f>P39/N38</f>
        <v>0.022170947030497594</v>
      </c>
      <c r="R39" s="32">
        <f>R38-P38</f>
        <v>-1378</v>
      </c>
      <c r="S39" s="30">
        <f>R39/P38</f>
        <v>-0.13524389047011484</v>
      </c>
      <c r="T39" s="41">
        <f>T38-R38</f>
        <v>284</v>
      </c>
      <c r="U39" s="42">
        <f>T39/R38</f>
        <v>0.03223243672681875</v>
      </c>
      <c r="V39" s="41">
        <f>V38-T38</f>
        <v>-492</v>
      </c>
      <c r="W39" s="42">
        <f>V39/T38</f>
        <v>-0.05409565695437053</v>
      </c>
      <c r="X39" s="41">
        <f>X38-V38</f>
        <v>-818</v>
      </c>
      <c r="Y39" s="42">
        <f>X39/V38</f>
        <v>-0.0950831105428339</v>
      </c>
      <c r="Z39" s="53">
        <f>Z38-X38</f>
        <v>900</v>
      </c>
      <c r="AA39" s="54">
        <f>Z39/X38</f>
        <v>0.11560693641618497</v>
      </c>
      <c r="AB39" s="147">
        <f>V38+X38+Z38</f>
        <v>25073</v>
      </c>
      <c r="AC39" s="48"/>
      <c r="AD39" s="91"/>
      <c r="AF39" s="115"/>
    </row>
    <row r="40" spans="1:30" ht="49.5" thickBot="1">
      <c r="A40" s="212"/>
      <c r="B40" s="218"/>
      <c r="C40" s="18" t="s">
        <v>21</v>
      </c>
      <c r="D40" s="33">
        <f>D38-D10</f>
        <v>1305</v>
      </c>
      <c r="E40" s="31">
        <f>D40/D10</f>
        <v>0.14211042143090494</v>
      </c>
      <c r="F40" s="33">
        <f>F38-F10</f>
        <v>40</v>
      </c>
      <c r="G40" s="31">
        <f>F40/F10</f>
        <v>0.00522466039707419</v>
      </c>
      <c r="H40" s="33">
        <f>H38-H10</f>
        <v>1697</v>
      </c>
      <c r="I40" s="31">
        <f>H40/H10</f>
        <v>0.2692368713311122</v>
      </c>
      <c r="J40" s="33">
        <f>J38-J10</f>
        <v>1847</v>
      </c>
      <c r="K40" s="31">
        <f>J40/J10</f>
        <v>0.3150264369776565</v>
      </c>
      <c r="L40" s="38">
        <f>L38-L10</f>
        <v>1003</v>
      </c>
      <c r="M40" s="31">
        <f>L40/L10</f>
        <v>0.18913822364699226</v>
      </c>
      <c r="N40" s="38">
        <f>N38-N10</f>
        <v>1983</v>
      </c>
      <c r="O40" s="31">
        <f>N40/N10</f>
        <v>0.24834063869755793</v>
      </c>
      <c r="P40" s="38">
        <f>P38-P10</f>
        <v>-172</v>
      </c>
      <c r="Q40" s="31">
        <f>P40/P10</f>
        <v>-0.01660071421677444</v>
      </c>
      <c r="R40" s="38">
        <f>R38-R10</f>
        <v>1730</v>
      </c>
      <c r="S40" s="31">
        <f>R40/R10</f>
        <v>0.2443157746081062</v>
      </c>
      <c r="T40" s="38">
        <f>T38-T10</f>
        <v>567</v>
      </c>
      <c r="U40" s="31">
        <f>T40/T10</f>
        <v>0.06648686679174484</v>
      </c>
      <c r="V40" s="38">
        <f>V38-V10</f>
        <v>9</v>
      </c>
      <c r="W40" s="31">
        <f>V40/V10</f>
        <v>0.001047242262043286</v>
      </c>
      <c r="X40" s="38">
        <f>X38-X10</f>
        <v>-2848</v>
      </c>
      <c r="Y40" s="31">
        <f>X40/X10</f>
        <v>-0.26784538700272736</v>
      </c>
      <c r="Z40" s="55">
        <f>Z38-Z10</f>
        <v>-2047</v>
      </c>
      <c r="AA40" s="56">
        <f>Z40/Z10</f>
        <v>-0.19073797987327618</v>
      </c>
      <c r="AB40" s="147"/>
      <c r="AC40" s="90"/>
      <c r="AD40" s="47"/>
    </row>
    <row r="41" spans="1:30" ht="46.5" thickBot="1" thickTop="1">
      <c r="A41" s="212" t="s">
        <v>10</v>
      </c>
      <c r="B41" s="216" t="s">
        <v>17</v>
      </c>
      <c r="C41" s="20"/>
      <c r="D41" s="35">
        <v>3459</v>
      </c>
      <c r="E41" s="23" t="s">
        <v>25</v>
      </c>
      <c r="F41" s="35">
        <v>3155</v>
      </c>
      <c r="G41" s="23" t="s">
        <v>25</v>
      </c>
      <c r="H41" s="35">
        <v>4269</v>
      </c>
      <c r="I41" s="23" t="s">
        <v>25</v>
      </c>
      <c r="J41" s="35">
        <v>3911</v>
      </c>
      <c r="K41" s="23" t="s">
        <v>25</v>
      </c>
      <c r="L41" s="35">
        <v>4374</v>
      </c>
      <c r="M41" s="23" t="s">
        <v>25</v>
      </c>
      <c r="N41" s="35">
        <v>4121</v>
      </c>
      <c r="O41" s="23" t="s">
        <v>25</v>
      </c>
      <c r="P41" s="35">
        <v>3349</v>
      </c>
      <c r="Q41" s="23" t="s">
        <v>25</v>
      </c>
      <c r="R41" s="35">
        <v>2845</v>
      </c>
      <c r="S41" s="23" t="s">
        <v>25</v>
      </c>
      <c r="T41" s="35">
        <v>5160</v>
      </c>
      <c r="U41" s="23" t="s">
        <v>25</v>
      </c>
      <c r="V41" s="35">
        <v>3822</v>
      </c>
      <c r="W41" s="23" t="s">
        <v>25</v>
      </c>
      <c r="X41" s="35">
        <v>3465</v>
      </c>
      <c r="Y41" s="23" t="s">
        <v>25</v>
      </c>
      <c r="Z41" s="52">
        <v>3097</v>
      </c>
      <c r="AA41" s="49" t="s">
        <v>25</v>
      </c>
      <c r="AB41" s="39">
        <f>D41+F41+H41+J41+L41+N41+P41+R41+T41+V41+X41+Z41</f>
        <v>45027</v>
      </c>
      <c r="AC41" s="26" t="s">
        <v>54</v>
      </c>
      <c r="AD41" s="29">
        <v>-0.2523</v>
      </c>
    </row>
    <row r="42" spans="1:32" ht="40.5" thickBot="1" thickTop="1">
      <c r="A42" s="212"/>
      <c r="B42" s="217"/>
      <c r="C42" s="21" t="s">
        <v>20</v>
      </c>
      <c r="D42" s="32">
        <v>284</v>
      </c>
      <c r="E42" s="30">
        <f>D42/3175</f>
        <v>0.0894488188976378</v>
      </c>
      <c r="F42" s="32">
        <f>F41-D41</f>
        <v>-304</v>
      </c>
      <c r="G42" s="30">
        <f>F42/D41</f>
        <v>-0.08788667244868459</v>
      </c>
      <c r="H42" s="32">
        <f>H41-F41</f>
        <v>1114</v>
      </c>
      <c r="I42" s="30">
        <f>H42/F41</f>
        <v>0.3530903328050713</v>
      </c>
      <c r="J42" s="32">
        <f>J41-H41</f>
        <v>-358</v>
      </c>
      <c r="K42" s="30">
        <f>J42/H41</f>
        <v>-0.08386038884984774</v>
      </c>
      <c r="L42" s="32">
        <f>L41-J41</f>
        <v>463</v>
      </c>
      <c r="M42" s="30">
        <f>L42/J41</f>
        <v>0.11838404500127844</v>
      </c>
      <c r="N42" s="32">
        <f>N41-L41</f>
        <v>-253</v>
      </c>
      <c r="O42" s="30">
        <f>N42/L41</f>
        <v>-0.05784179240969364</v>
      </c>
      <c r="P42" s="32">
        <f>P41-N41</f>
        <v>-772</v>
      </c>
      <c r="Q42" s="30">
        <f>P42/N41</f>
        <v>-0.1873331715603009</v>
      </c>
      <c r="R42" s="32">
        <f>R41-P41</f>
        <v>-504</v>
      </c>
      <c r="S42" s="30">
        <f>R42/P41</f>
        <v>-0.15049268438339802</v>
      </c>
      <c r="T42" s="41">
        <f>T41-R41</f>
        <v>2315</v>
      </c>
      <c r="U42" s="42">
        <f>T42/R41</f>
        <v>0.8137082601054482</v>
      </c>
      <c r="V42" s="41">
        <f>V41-T41</f>
        <v>-1338</v>
      </c>
      <c r="W42" s="42">
        <f>V42/T41</f>
        <v>-0.2593023255813954</v>
      </c>
      <c r="X42" s="41">
        <f>X41-V41</f>
        <v>-357</v>
      </c>
      <c r="Y42" s="42">
        <f>X42/V41</f>
        <v>-0.09340659340659341</v>
      </c>
      <c r="Z42" s="53">
        <f>Z41-X41</f>
        <v>-368</v>
      </c>
      <c r="AA42" s="54">
        <f>Z42/X41</f>
        <v>-0.1062049062049062</v>
      </c>
      <c r="AB42" s="147">
        <f>V41+X41+Z41</f>
        <v>10384</v>
      </c>
      <c r="AC42" s="48"/>
      <c r="AD42" s="91"/>
      <c r="AF42" s="115"/>
    </row>
    <row r="43" spans="1:30" ht="49.5" thickBot="1">
      <c r="A43" s="212"/>
      <c r="B43" s="218"/>
      <c r="C43" s="18" t="s">
        <v>21</v>
      </c>
      <c r="D43" s="33">
        <f>D41-D13</f>
        <v>-1432</v>
      </c>
      <c r="E43" s="31">
        <f>D43/D13</f>
        <v>-0.29278266203230424</v>
      </c>
      <c r="F43" s="33">
        <f>F41-F13</f>
        <v>-1342</v>
      </c>
      <c r="G43" s="31">
        <f>F43/F13</f>
        <v>-0.298421169668668</v>
      </c>
      <c r="H43" s="33">
        <f>H41-H13</f>
        <v>-1560</v>
      </c>
      <c r="I43" s="31">
        <f>H43/H13</f>
        <v>-0.2676273803396809</v>
      </c>
      <c r="J43" s="33">
        <f>J41-J13</f>
        <v>-3249</v>
      </c>
      <c r="K43" s="31">
        <f>J43/J13</f>
        <v>-0.4537709497206704</v>
      </c>
      <c r="L43" s="38">
        <f>L41-L13</f>
        <v>-526</v>
      </c>
      <c r="M43" s="31">
        <f>L43/L13</f>
        <v>-0.1073469387755102</v>
      </c>
      <c r="N43" s="38">
        <f>N41-N13</f>
        <v>-2288</v>
      </c>
      <c r="O43" s="31">
        <f>N43/N13</f>
        <v>-0.35699797160243407</v>
      </c>
      <c r="P43" s="38">
        <f>P41-P13</f>
        <v>-2227</v>
      </c>
      <c r="Q43" s="31">
        <f>P43/P13</f>
        <v>-0.39939024390243905</v>
      </c>
      <c r="R43" s="38">
        <f>R41-R13</f>
        <v>-842</v>
      </c>
      <c r="S43" s="31">
        <f>R43/R13</f>
        <v>-0.22836994846758882</v>
      </c>
      <c r="T43" s="38">
        <f>T41-T13</f>
        <v>-1034</v>
      </c>
      <c r="U43" s="31">
        <f>T43/T13</f>
        <v>-0.16693574426864707</v>
      </c>
      <c r="V43" s="38">
        <f>V41-V13</f>
        <v>-129</v>
      </c>
      <c r="W43" s="31">
        <f>V43/V13</f>
        <v>-0.032649962034927864</v>
      </c>
      <c r="X43" s="38">
        <f>X41-X13</f>
        <v>-490</v>
      </c>
      <c r="Y43" s="31">
        <f>X43/X13</f>
        <v>-0.12389380530973451</v>
      </c>
      <c r="Z43" s="55">
        <f>Z41-Z13</f>
        <v>-78</v>
      </c>
      <c r="AA43" s="56">
        <f>Z43/Z13</f>
        <v>-0.024566929133858266</v>
      </c>
      <c r="AB43" s="147"/>
      <c r="AC43" s="48"/>
      <c r="AD43" s="47"/>
    </row>
    <row r="44" spans="1:30" ht="37.5" thickBot="1" thickTop="1">
      <c r="A44" s="212" t="s">
        <v>11</v>
      </c>
      <c r="B44" s="216" t="s">
        <v>18</v>
      </c>
      <c r="C44" s="20"/>
      <c r="D44" s="35">
        <v>1218</v>
      </c>
      <c r="E44" s="23" t="s">
        <v>25</v>
      </c>
      <c r="F44" s="35">
        <v>1242</v>
      </c>
      <c r="G44" s="23" t="s">
        <v>25</v>
      </c>
      <c r="H44" s="35">
        <v>1464</v>
      </c>
      <c r="I44" s="23" t="s">
        <v>25</v>
      </c>
      <c r="J44" s="35">
        <v>1489</v>
      </c>
      <c r="K44" s="23" t="s">
        <v>25</v>
      </c>
      <c r="L44" s="35">
        <v>1505</v>
      </c>
      <c r="M44" s="23" t="s">
        <v>25</v>
      </c>
      <c r="N44" s="35">
        <v>1410</v>
      </c>
      <c r="O44" s="23" t="s">
        <v>25</v>
      </c>
      <c r="P44" s="35">
        <v>1223</v>
      </c>
      <c r="Q44" s="23" t="s">
        <v>25</v>
      </c>
      <c r="R44" s="35">
        <v>1187</v>
      </c>
      <c r="S44" s="23" t="s">
        <v>25</v>
      </c>
      <c r="T44" s="35">
        <v>1807</v>
      </c>
      <c r="U44" s="23" t="s">
        <v>25</v>
      </c>
      <c r="V44" s="35">
        <v>1350</v>
      </c>
      <c r="W44" s="23" t="s">
        <v>25</v>
      </c>
      <c r="X44" s="35">
        <v>1171</v>
      </c>
      <c r="Y44" s="23" t="s">
        <v>25</v>
      </c>
      <c r="Z44" s="52">
        <v>1052</v>
      </c>
      <c r="AA44" s="49" t="s">
        <v>25</v>
      </c>
      <c r="AB44" s="39">
        <f>D44+F44+H44+J44+L44+N44+P44+R44+T44+V44+X44+Z44</f>
        <v>16118</v>
      </c>
      <c r="AC44" s="26" t="s">
        <v>55</v>
      </c>
      <c r="AD44" s="29">
        <v>-0.3103</v>
      </c>
    </row>
    <row r="45" spans="1:32" ht="40.5" thickBot="1" thickTop="1">
      <c r="A45" s="212"/>
      <c r="B45" s="217"/>
      <c r="C45" s="21" t="s">
        <v>20</v>
      </c>
      <c r="D45" s="32">
        <v>83</v>
      </c>
      <c r="E45" s="30">
        <f>D45/1135</f>
        <v>0.07312775330396476</v>
      </c>
      <c r="F45" s="32">
        <f>F44-D44</f>
        <v>24</v>
      </c>
      <c r="G45" s="30">
        <f>F45/D44</f>
        <v>0.019704433497536946</v>
      </c>
      <c r="H45" s="32">
        <f>H44-F44</f>
        <v>222</v>
      </c>
      <c r="I45" s="30">
        <f>H45/F44</f>
        <v>0.178743961352657</v>
      </c>
      <c r="J45" s="32">
        <f>J44-H44</f>
        <v>25</v>
      </c>
      <c r="K45" s="30">
        <f>J45/H44</f>
        <v>0.01707650273224044</v>
      </c>
      <c r="L45" s="32">
        <f>L44-J44</f>
        <v>16</v>
      </c>
      <c r="M45" s="30">
        <f>L45/J44</f>
        <v>0.010745466756212223</v>
      </c>
      <c r="N45" s="32">
        <f>N44-L44</f>
        <v>-95</v>
      </c>
      <c r="O45" s="30">
        <f>N45/L44</f>
        <v>-0.06312292358803986</v>
      </c>
      <c r="P45" s="32">
        <f>P44-N44</f>
        <v>-187</v>
      </c>
      <c r="Q45" s="30">
        <f>P45/N44</f>
        <v>-0.1326241134751773</v>
      </c>
      <c r="R45" s="32">
        <f>R44-P44</f>
        <v>-36</v>
      </c>
      <c r="S45" s="30">
        <f>R45/P44</f>
        <v>-0.029435813573180702</v>
      </c>
      <c r="T45" s="41">
        <f>T44-R44</f>
        <v>620</v>
      </c>
      <c r="U45" s="42">
        <f>T45/R44</f>
        <v>0.5223251895534962</v>
      </c>
      <c r="V45" s="41">
        <f>V44-T44</f>
        <v>-457</v>
      </c>
      <c r="W45" s="42">
        <f>V45/T44</f>
        <v>-0.2529053680132817</v>
      </c>
      <c r="X45" s="41">
        <f>X44-V44</f>
        <v>-179</v>
      </c>
      <c r="Y45" s="42">
        <f>X45/V44</f>
        <v>-0.1325925925925926</v>
      </c>
      <c r="Z45" s="53">
        <f>Z44-X44</f>
        <v>-119</v>
      </c>
      <c r="AA45" s="54">
        <f>Z45/X44</f>
        <v>-0.10162254483347566</v>
      </c>
      <c r="AB45" s="147">
        <f>V44+X44+Z44</f>
        <v>3573</v>
      </c>
      <c r="AC45" s="48"/>
      <c r="AD45" s="91"/>
      <c r="AF45" s="115"/>
    </row>
    <row r="46" spans="1:30" ht="49.5" thickBot="1">
      <c r="A46" s="212"/>
      <c r="B46" s="218"/>
      <c r="C46" s="18" t="s">
        <v>21</v>
      </c>
      <c r="D46" s="33">
        <f>D44-D16</f>
        <v>-417</v>
      </c>
      <c r="E46" s="31">
        <f>D46/D16</f>
        <v>-0.25504587155963304</v>
      </c>
      <c r="F46" s="33">
        <f>F44-F16</f>
        <v>-612</v>
      </c>
      <c r="G46" s="31">
        <f>F46/F16</f>
        <v>-0.3300970873786408</v>
      </c>
      <c r="H46" s="33">
        <f>H44-H16</f>
        <v>-480</v>
      </c>
      <c r="I46" s="31">
        <f>H46/H16</f>
        <v>-0.24691358024691357</v>
      </c>
      <c r="J46" s="33">
        <f>J44-J16</f>
        <v>-1190</v>
      </c>
      <c r="K46" s="31">
        <f>J46/J16</f>
        <v>-0.44419559537140724</v>
      </c>
      <c r="L46" s="38">
        <f>L44-L16</f>
        <v>-546</v>
      </c>
      <c r="M46" s="31">
        <f>L46/L16</f>
        <v>-0.26621160409556316</v>
      </c>
      <c r="N46" s="38">
        <f>N44-N16</f>
        <v>-1166</v>
      </c>
      <c r="O46" s="31">
        <f>N46/N16</f>
        <v>-0.452639751552795</v>
      </c>
      <c r="P46" s="38">
        <f>P44-P16</f>
        <v>-829</v>
      </c>
      <c r="Q46" s="31">
        <f>P46/P16</f>
        <v>-0.4039961013645224</v>
      </c>
      <c r="R46" s="38">
        <f>R44-R16</f>
        <v>-330</v>
      </c>
      <c r="S46" s="31">
        <f>R46/R16</f>
        <v>-0.21753460777851022</v>
      </c>
      <c r="T46" s="38">
        <f>T44-T16</f>
        <v>-685</v>
      </c>
      <c r="U46" s="31">
        <f>T46/T16</f>
        <v>-0.2748796147672552</v>
      </c>
      <c r="V46" s="38">
        <f>V44-V16</f>
        <v>-565</v>
      </c>
      <c r="W46" s="31">
        <f>V46/V16</f>
        <v>-0.2950391644908616</v>
      </c>
      <c r="X46" s="38">
        <f>X44-X16</f>
        <v>-347</v>
      </c>
      <c r="Y46" s="31">
        <f>X46/X16</f>
        <v>-0.22859025032938077</v>
      </c>
      <c r="Z46" s="55">
        <f>Z44-Z16</f>
        <v>-83</v>
      </c>
      <c r="AA46" s="56">
        <f>Z46/Z16</f>
        <v>-0.07312775330396476</v>
      </c>
      <c r="AB46" s="147"/>
      <c r="AC46" s="90"/>
      <c r="AD46" s="47"/>
    </row>
    <row r="47" spans="1:30" ht="16.5" thickBot="1" thickTop="1">
      <c r="A47" s="212" t="s">
        <v>12</v>
      </c>
      <c r="B47" s="216" t="s">
        <v>16</v>
      </c>
      <c r="C47" s="20"/>
      <c r="D47" s="35">
        <v>6492</v>
      </c>
      <c r="E47" s="23" t="s">
        <v>25</v>
      </c>
      <c r="F47" s="35">
        <v>4292</v>
      </c>
      <c r="G47" s="23" t="s">
        <v>25</v>
      </c>
      <c r="H47" s="35">
        <v>4802</v>
      </c>
      <c r="I47" s="23" t="s">
        <v>25</v>
      </c>
      <c r="J47" s="35">
        <v>4876</v>
      </c>
      <c r="K47" s="23" t="s">
        <v>25</v>
      </c>
      <c r="L47" s="35">
        <v>3833</v>
      </c>
      <c r="M47" s="23" t="s">
        <v>25</v>
      </c>
      <c r="N47" s="35">
        <v>3890</v>
      </c>
      <c r="O47" s="23" t="s">
        <v>25</v>
      </c>
      <c r="P47" s="35">
        <v>4674</v>
      </c>
      <c r="Q47" s="23" t="s">
        <v>25</v>
      </c>
      <c r="R47" s="35">
        <v>4510</v>
      </c>
      <c r="S47" s="23" t="s">
        <v>25</v>
      </c>
      <c r="T47" s="35">
        <v>3712</v>
      </c>
      <c r="U47" s="23" t="s">
        <v>25</v>
      </c>
      <c r="V47" s="35">
        <v>3860</v>
      </c>
      <c r="W47" s="23" t="s">
        <v>25</v>
      </c>
      <c r="X47" s="35">
        <v>3881</v>
      </c>
      <c r="Y47" s="23" t="s">
        <v>25</v>
      </c>
      <c r="Z47" s="52">
        <v>4611</v>
      </c>
      <c r="AA47" s="49" t="s">
        <v>25</v>
      </c>
      <c r="AB47" s="39">
        <f>D47+F47+H47+J47+L47+N47+P47+R47+T47+V47+X47+Z47</f>
        <v>53433</v>
      </c>
      <c r="AC47" s="26"/>
      <c r="AD47" s="29"/>
    </row>
    <row r="48" spans="1:32" ht="40.5" thickBot="1" thickTop="1">
      <c r="A48" s="212"/>
      <c r="B48" s="217"/>
      <c r="C48" s="21" t="s">
        <v>20</v>
      </c>
      <c r="D48" s="32">
        <v>144</v>
      </c>
      <c r="E48" s="30">
        <f>D48/2124</f>
        <v>0.06779661016949153</v>
      </c>
      <c r="F48" s="32">
        <f>F47-D47</f>
        <v>-2200</v>
      </c>
      <c r="G48" s="30">
        <f>F48/D47</f>
        <v>-0.33887861983980283</v>
      </c>
      <c r="H48" s="32">
        <f>H47-F47</f>
        <v>510</v>
      </c>
      <c r="I48" s="30">
        <f>H48/F47</f>
        <v>0.11882572227399814</v>
      </c>
      <c r="J48" s="32">
        <f>J47-H47</f>
        <v>74</v>
      </c>
      <c r="K48" s="30">
        <f>J48/H47</f>
        <v>0.015410245730945439</v>
      </c>
      <c r="L48" s="32">
        <f>L47-J47</f>
        <v>-1043</v>
      </c>
      <c r="M48" s="30">
        <f>L48/J47</f>
        <v>-0.2139048400328138</v>
      </c>
      <c r="N48" s="32">
        <f>N47-L47</f>
        <v>57</v>
      </c>
      <c r="O48" s="30">
        <f>N48/L47</f>
        <v>0.014870858335507435</v>
      </c>
      <c r="P48" s="32">
        <f>P47-N47</f>
        <v>784</v>
      </c>
      <c r="Q48" s="30">
        <f>P48/N47</f>
        <v>0.20154241645244217</v>
      </c>
      <c r="R48" s="32">
        <f>R47-P47</f>
        <v>-164</v>
      </c>
      <c r="S48" s="30">
        <f>R48/P47</f>
        <v>-0.03508771929824561</v>
      </c>
      <c r="T48" s="41">
        <f>T47-R47</f>
        <v>-798</v>
      </c>
      <c r="U48" s="42">
        <f>T48/R47</f>
        <v>-0.17694013303769401</v>
      </c>
      <c r="V48" s="41">
        <f>V47-T47</f>
        <v>148</v>
      </c>
      <c r="W48" s="42">
        <f>V48/T47</f>
        <v>0.03987068965517242</v>
      </c>
      <c r="X48" s="41">
        <f>X47-V47</f>
        <v>21</v>
      </c>
      <c r="Y48" s="42">
        <f>X48/V47</f>
        <v>0.005440414507772021</v>
      </c>
      <c r="Z48" s="53">
        <f>Z47-X47</f>
        <v>730</v>
      </c>
      <c r="AA48" s="54">
        <f>Z48/X47</f>
        <v>0.18809585158464312</v>
      </c>
      <c r="AB48" s="147">
        <f>V47+X47+Z47</f>
        <v>12352</v>
      </c>
      <c r="AC48" s="115"/>
      <c r="AD48" s="91"/>
      <c r="AE48" s="118"/>
      <c r="AF48" s="115"/>
    </row>
    <row r="49" spans="1:31" ht="49.5" thickBot="1">
      <c r="A49" s="212"/>
      <c r="B49" s="218"/>
      <c r="C49" s="18" t="s">
        <v>21</v>
      </c>
      <c r="D49" s="33"/>
      <c r="E49" s="31"/>
      <c r="F49" s="33"/>
      <c r="G49" s="31"/>
      <c r="H49" s="33"/>
      <c r="I49" s="31"/>
      <c r="J49" s="33"/>
      <c r="K49" s="31"/>
      <c r="L49" s="38"/>
      <c r="M49" s="31"/>
      <c r="N49" s="38"/>
      <c r="O49" s="31"/>
      <c r="P49" s="38"/>
      <c r="Q49" s="31"/>
      <c r="R49" s="38"/>
      <c r="S49" s="31"/>
      <c r="T49" s="38"/>
      <c r="U49" s="31"/>
      <c r="V49" s="38"/>
      <c r="W49" s="31"/>
      <c r="X49" s="38"/>
      <c r="Y49" s="31"/>
      <c r="Z49" s="55"/>
      <c r="AA49" s="56"/>
      <c r="AB49" s="151"/>
      <c r="AE49" s="67"/>
    </row>
    <row r="50" spans="1:31" ht="13.5" thickBot="1">
      <c r="A50" s="266" t="s">
        <v>13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3"/>
      <c r="AB50" s="10"/>
      <c r="AE50" s="67"/>
    </row>
    <row r="51" spans="1:31" ht="15.75" thickBot="1">
      <c r="A51" s="212" t="s">
        <v>14</v>
      </c>
      <c r="B51" s="216" t="s">
        <v>15</v>
      </c>
      <c r="C51" s="5"/>
      <c r="D51" s="35">
        <v>6398</v>
      </c>
      <c r="E51" s="23" t="s">
        <v>25</v>
      </c>
      <c r="F51" s="35">
        <v>7492</v>
      </c>
      <c r="G51" s="23" t="s">
        <v>25</v>
      </c>
      <c r="H51" s="35">
        <v>8103</v>
      </c>
      <c r="I51" s="23" t="s">
        <v>25</v>
      </c>
      <c r="J51" s="35">
        <v>7437</v>
      </c>
      <c r="K51" s="23" t="s">
        <v>25</v>
      </c>
      <c r="L51" s="35">
        <v>7747</v>
      </c>
      <c r="M51" s="23" t="s">
        <v>25</v>
      </c>
      <c r="N51" s="35">
        <v>7694</v>
      </c>
      <c r="O51" s="23" t="s">
        <v>25</v>
      </c>
      <c r="P51" s="35">
        <v>7833</v>
      </c>
      <c r="Q51" s="23" t="s">
        <v>25</v>
      </c>
      <c r="R51" s="35">
        <v>8410</v>
      </c>
      <c r="S51" s="23" t="s">
        <v>25</v>
      </c>
      <c r="T51" s="35">
        <v>9118</v>
      </c>
      <c r="U51" s="23" t="s">
        <v>25</v>
      </c>
      <c r="V51" s="35">
        <v>9169</v>
      </c>
      <c r="W51" s="23" t="s">
        <v>25</v>
      </c>
      <c r="X51" s="35">
        <v>9025</v>
      </c>
      <c r="Y51" s="23" t="s">
        <v>25</v>
      </c>
      <c r="Z51" s="52">
        <v>9517</v>
      </c>
      <c r="AA51" s="49" t="s">
        <v>25</v>
      </c>
      <c r="AB51" s="10"/>
      <c r="AE51" s="67"/>
    </row>
    <row r="52" spans="1:31" ht="40.5" thickBot="1" thickTop="1">
      <c r="A52" s="212"/>
      <c r="B52" s="217"/>
      <c r="C52" s="21" t="s">
        <v>20</v>
      </c>
      <c r="D52" s="32">
        <v>910</v>
      </c>
      <c r="E52" s="30">
        <f>D52/5488</f>
        <v>0.16581632653061223</v>
      </c>
      <c r="F52" s="32">
        <f>F51-D51</f>
        <v>1094</v>
      </c>
      <c r="G52" s="30">
        <f>F52/D51</f>
        <v>0.17099093466708346</v>
      </c>
      <c r="H52" s="32">
        <f>H51-F51</f>
        <v>611</v>
      </c>
      <c r="I52" s="30">
        <f>H52/F51</f>
        <v>0.08155365723438335</v>
      </c>
      <c r="J52" s="32">
        <f>J51-H51</f>
        <v>-666</v>
      </c>
      <c r="K52" s="30">
        <f>J52/H51</f>
        <v>-0.0821917808219178</v>
      </c>
      <c r="L52" s="32">
        <f>L51-J51</f>
        <v>310</v>
      </c>
      <c r="M52" s="30">
        <f>L52/J51</f>
        <v>0.04168347451929542</v>
      </c>
      <c r="N52" s="32">
        <f>N51-L51</f>
        <v>-53</v>
      </c>
      <c r="O52" s="30">
        <f>N52/L51</f>
        <v>-0.006841357945010972</v>
      </c>
      <c r="P52" s="32">
        <f>P51-N51</f>
        <v>139</v>
      </c>
      <c r="Q52" s="30">
        <f>P52/N51</f>
        <v>0.018066025474395633</v>
      </c>
      <c r="R52" s="32">
        <f>R51-P51</f>
        <v>577</v>
      </c>
      <c r="S52" s="30">
        <f>R52/P51</f>
        <v>0.073662709051449</v>
      </c>
      <c r="T52" s="41">
        <f>T51-R51</f>
        <v>708</v>
      </c>
      <c r="U52" s="42">
        <f>T52/R51</f>
        <v>0.08418549346016647</v>
      </c>
      <c r="V52" s="41">
        <f>V51-T51</f>
        <v>51</v>
      </c>
      <c r="W52" s="42">
        <f>V52/T51</f>
        <v>0.005593331871024347</v>
      </c>
      <c r="X52" s="41">
        <f>X51-V51</f>
        <v>-144</v>
      </c>
      <c r="Y52" s="42">
        <f>X52/V51</f>
        <v>-0.015705093248991164</v>
      </c>
      <c r="Z52" s="53">
        <f>Z51-X51</f>
        <v>492</v>
      </c>
      <c r="AA52" s="54">
        <f>Z52/X51</f>
        <v>0.05451523545706371</v>
      </c>
      <c r="AB52" s="10"/>
      <c r="AE52" s="67"/>
    </row>
    <row r="53" spans="1:31" ht="49.5" thickBot="1">
      <c r="A53" s="212"/>
      <c r="B53" s="218"/>
      <c r="C53" s="18" t="s">
        <v>21</v>
      </c>
      <c r="D53" s="33">
        <f>D51-D23</f>
        <v>747</v>
      </c>
      <c r="E53" s="31">
        <f>D53/D23</f>
        <v>0.13218899309856663</v>
      </c>
      <c r="F53" s="33">
        <f>F51-F23</f>
        <v>1597</v>
      </c>
      <c r="G53" s="31">
        <f>F53/F23</f>
        <v>0.27090754877014417</v>
      </c>
      <c r="H53" s="33">
        <f>H51-H23</f>
        <v>1889</v>
      </c>
      <c r="I53" s="31">
        <f>H53/H23</f>
        <v>0.3039909880914065</v>
      </c>
      <c r="J53" s="33">
        <f>J51-J23</f>
        <v>1725</v>
      </c>
      <c r="K53" s="31">
        <f>J53/J23</f>
        <v>0.3019957983193277</v>
      </c>
      <c r="L53" s="38">
        <f>L51-L23</f>
        <v>2530</v>
      </c>
      <c r="M53" s="31">
        <f>L53/L23</f>
        <v>0.4849530381445275</v>
      </c>
      <c r="N53" s="38">
        <f>N51-N23</f>
        <v>2518</v>
      </c>
      <c r="O53" s="31">
        <f>N53/N23</f>
        <v>0.4864760432766615</v>
      </c>
      <c r="P53" s="38">
        <f>P51-P23</f>
        <v>2314</v>
      </c>
      <c r="Q53" s="31">
        <f>P53/P23</f>
        <v>0.41927885486501176</v>
      </c>
      <c r="R53" s="38">
        <f>R51-R23</f>
        <v>2976</v>
      </c>
      <c r="S53" s="31">
        <f>R53/R23</f>
        <v>0.5476628634523372</v>
      </c>
      <c r="T53" s="38">
        <f>T51-T23</f>
        <v>3776</v>
      </c>
      <c r="U53" s="31">
        <f>T53/T23</f>
        <v>0.7068513665293897</v>
      </c>
      <c r="V53" s="38">
        <f>V51-V23</f>
        <v>3859</v>
      </c>
      <c r="W53" s="31">
        <f>V53/V23</f>
        <v>0.7267419962335216</v>
      </c>
      <c r="X53" s="38">
        <f>X51-X23</f>
        <v>3823</v>
      </c>
      <c r="Y53" s="31">
        <f>X53/X23</f>
        <v>0.7349096501345637</v>
      </c>
      <c r="Z53" s="55">
        <f>Z51-Z23</f>
        <v>4029</v>
      </c>
      <c r="AA53" s="56">
        <f>Z53/Z23</f>
        <v>0.7341472303206997</v>
      </c>
      <c r="AB53" s="10"/>
      <c r="AE53" s="67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301" t="s">
        <v>72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244" t="s">
        <v>0</v>
      </c>
      <c r="B57" s="262" t="s">
        <v>1</v>
      </c>
      <c r="C57" s="262"/>
      <c r="D57" s="214" t="s">
        <v>68</v>
      </c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248"/>
      <c r="U57" s="248"/>
      <c r="V57" s="248"/>
      <c r="W57" s="248"/>
      <c r="X57" s="248"/>
      <c r="Y57" s="248"/>
      <c r="Z57" s="248"/>
      <c r="AA57" s="249"/>
      <c r="AB57" s="250" t="s">
        <v>22</v>
      </c>
      <c r="AC57" s="235" t="s">
        <v>23</v>
      </c>
      <c r="AD57" s="236"/>
    </row>
    <row r="58" spans="1:30" ht="16.5" customHeight="1" thickBot="1" thickTop="1">
      <c r="A58" s="244"/>
      <c r="B58" s="263"/>
      <c r="C58" s="279"/>
      <c r="D58" s="239" t="s">
        <v>4</v>
      </c>
      <c r="E58" s="240"/>
      <c r="F58" s="239" t="s">
        <v>5</v>
      </c>
      <c r="G58" s="240"/>
      <c r="H58" s="239" t="s">
        <v>26</v>
      </c>
      <c r="I58" s="240"/>
      <c r="J58" s="239" t="s">
        <v>27</v>
      </c>
      <c r="K58" s="240"/>
      <c r="L58" s="239" t="s">
        <v>28</v>
      </c>
      <c r="M58" s="240"/>
      <c r="N58" s="239" t="s">
        <v>29</v>
      </c>
      <c r="O58" s="240"/>
      <c r="P58" s="239" t="s">
        <v>33</v>
      </c>
      <c r="Q58" s="240"/>
      <c r="R58" s="239" t="s">
        <v>40</v>
      </c>
      <c r="S58" s="240"/>
      <c r="T58" s="239" t="s">
        <v>45</v>
      </c>
      <c r="U58" s="240"/>
      <c r="V58" s="239" t="s">
        <v>46</v>
      </c>
      <c r="W58" s="240"/>
      <c r="X58" s="239" t="s">
        <v>49</v>
      </c>
      <c r="Y58" s="240"/>
      <c r="Z58" s="219" t="s">
        <v>50</v>
      </c>
      <c r="AA58" s="220"/>
      <c r="AB58" s="251"/>
      <c r="AC58" s="237"/>
      <c r="AD58" s="238"/>
    </row>
    <row r="59" spans="1:30" ht="14.25" thickBot="1" thickTop="1">
      <c r="A59" s="2"/>
      <c r="B59" s="1"/>
      <c r="C59" s="266" t="s">
        <v>37</v>
      </c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92"/>
      <c r="U59" s="292"/>
      <c r="V59" s="292"/>
      <c r="W59" s="292"/>
      <c r="X59" s="292"/>
      <c r="Y59" s="292"/>
      <c r="Z59" s="260"/>
      <c r="AA59" s="261"/>
      <c r="AB59" s="252"/>
      <c r="AC59" s="24" t="s">
        <v>24</v>
      </c>
      <c r="AD59" s="25" t="s">
        <v>25</v>
      </c>
    </row>
    <row r="60" spans="1:30" ht="13.5" thickBot="1">
      <c r="A60" s="3"/>
      <c r="B60" s="3"/>
      <c r="C60" s="3"/>
      <c r="D60" s="6"/>
      <c r="E60" s="3"/>
      <c r="F60" s="36"/>
      <c r="G60" s="4"/>
      <c r="H60" s="37"/>
      <c r="I60" s="16"/>
      <c r="J60" s="36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00"/>
      <c r="AA60" s="248"/>
      <c r="AB60" s="284"/>
      <c r="AC60" s="258"/>
      <c r="AD60" s="259"/>
    </row>
    <row r="61" spans="1:30" ht="24" customHeight="1" thickBot="1" thickTop="1">
      <c r="A61" s="212" t="s">
        <v>7</v>
      </c>
      <c r="B61" s="216" t="s">
        <v>8</v>
      </c>
      <c r="C61" s="7"/>
      <c r="D61" s="78">
        <v>357664</v>
      </c>
      <c r="E61" s="22" t="s">
        <v>25</v>
      </c>
      <c r="F61" s="78">
        <v>358410</v>
      </c>
      <c r="G61" s="22" t="s">
        <v>25</v>
      </c>
      <c r="H61" s="78">
        <v>358487</v>
      </c>
      <c r="I61" s="22" t="s">
        <v>25</v>
      </c>
      <c r="J61" s="78">
        <v>357115</v>
      </c>
      <c r="K61" s="22" t="s">
        <v>25</v>
      </c>
      <c r="L61" s="78">
        <v>355604</v>
      </c>
      <c r="M61" s="22" t="s">
        <v>25</v>
      </c>
      <c r="N61" s="78">
        <v>357781</v>
      </c>
      <c r="O61" s="22" t="s">
        <v>25</v>
      </c>
      <c r="P61" s="78">
        <v>361654</v>
      </c>
      <c r="Q61" s="22" t="s">
        <v>25</v>
      </c>
      <c r="R61" s="78">
        <v>363537</v>
      </c>
      <c r="S61" s="22" t="s">
        <v>25</v>
      </c>
      <c r="T61" s="78">
        <v>363143</v>
      </c>
      <c r="U61" s="22" t="s">
        <v>25</v>
      </c>
      <c r="V61" s="78">
        <v>363411</v>
      </c>
      <c r="W61" s="22" t="s">
        <v>25</v>
      </c>
      <c r="X61" s="78">
        <v>364416</v>
      </c>
      <c r="Y61" s="22" t="s">
        <v>25</v>
      </c>
      <c r="Z61" s="84">
        <v>364929</v>
      </c>
      <c r="AA61" s="49" t="s">
        <v>25</v>
      </c>
      <c r="AB61" s="277"/>
      <c r="AC61" s="307"/>
      <c r="AD61" s="61"/>
    </row>
    <row r="62" spans="1:29" ht="25.5" customHeight="1" thickBot="1" thickTop="1">
      <c r="A62" s="212"/>
      <c r="B62" s="217"/>
      <c r="C62" s="17" t="s">
        <v>20</v>
      </c>
      <c r="D62" s="89">
        <f>D61-Z35</f>
        <v>3087</v>
      </c>
      <c r="E62" s="30">
        <f>D62/Z35</f>
        <v>0.008706148452945341</v>
      </c>
      <c r="F62" s="89">
        <f>F61-D61</f>
        <v>746</v>
      </c>
      <c r="G62" s="30">
        <f>F62/D61</f>
        <v>0.002085756464167487</v>
      </c>
      <c r="H62" s="89">
        <f>H61-F61</f>
        <v>77</v>
      </c>
      <c r="I62" s="30">
        <f>H62/F61</f>
        <v>0.00021483775564297872</v>
      </c>
      <c r="J62" s="89">
        <f>J61-H61</f>
        <v>-1372</v>
      </c>
      <c r="K62" s="30">
        <f>J62/H61</f>
        <v>-0.003827195965265128</v>
      </c>
      <c r="L62" s="89">
        <f>L61-J61</f>
        <v>-1511</v>
      </c>
      <c r="M62" s="30">
        <f>L62/J61</f>
        <v>-0.004231130028142195</v>
      </c>
      <c r="N62" s="79">
        <f>N61-L61</f>
        <v>2177</v>
      </c>
      <c r="O62" s="42">
        <f>N62/L61</f>
        <v>0.006121978380445665</v>
      </c>
      <c r="P62" s="79">
        <f>P61-N61</f>
        <v>3873</v>
      </c>
      <c r="Q62" s="42">
        <f>P62/N61</f>
        <v>0.01082505778674664</v>
      </c>
      <c r="R62" s="79">
        <f>R61-P61</f>
        <v>1883</v>
      </c>
      <c r="S62" s="42">
        <f>R62/P61</f>
        <v>0.005206633965060528</v>
      </c>
      <c r="T62" s="79">
        <f>T61-R61</f>
        <v>-394</v>
      </c>
      <c r="U62" s="42">
        <f>T62/R61</f>
        <v>-0.001083796147297249</v>
      </c>
      <c r="V62" s="79">
        <f>V61-T61</f>
        <v>268</v>
      </c>
      <c r="W62" s="42">
        <f>V62/T61</f>
        <v>0.0007380012832410372</v>
      </c>
      <c r="X62" s="79">
        <f>X61-V61</f>
        <v>1005</v>
      </c>
      <c r="Y62" s="42">
        <f>X62/V61</f>
        <v>0.002765463896249701</v>
      </c>
      <c r="Z62" s="85">
        <f>Z61-X61</f>
        <v>513</v>
      </c>
      <c r="AA62" s="54">
        <f>Z62/X61</f>
        <v>0.001407731822971549</v>
      </c>
      <c r="AB62" s="84">
        <f>(D61+F61+H61+J61+L61+N61+P61+R61+T61+V61+X61+Z61)/12</f>
        <v>360512.5833333333</v>
      </c>
      <c r="AC62" s="9"/>
    </row>
    <row r="63" spans="1:29" ht="25.5" customHeight="1" thickBot="1" thickTop="1">
      <c r="A63" s="212"/>
      <c r="B63" s="218"/>
      <c r="C63" s="18" t="s">
        <v>21</v>
      </c>
      <c r="D63" s="80">
        <f>D61-D35</f>
        <v>15490</v>
      </c>
      <c r="E63" s="31">
        <f>D63/D35</f>
        <v>0.04526936587817894</v>
      </c>
      <c r="F63" s="80">
        <f>F61-F35</f>
        <v>15008</v>
      </c>
      <c r="G63" s="31">
        <f>F63/F35</f>
        <v>0.04370388058310668</v>
      </c>
      <c r="H63" s="80">
        <f>H61-H35</f>
        <v>15170</v>
      </c>
      <c r="I63" s="31">
        <f>H63/H35</f>
        <v>0.04418656809887072</v>
      </c>
      <c r="J63" s="80">
        <f>J61-J35</f>
        <v>13664</v>
      </c>
      <c r="K63" s="31">
        <f>J63/J35</f>
        <v>0.03978442339664173</v>
      </c>
      <c r="L63" s="80">
        <f>L61-L35</f>
        <v>13693</v>
      </c>
      <c r="M63" s="31">
        <f>L63/L35</f>
        <v>0.04004843365671183</v>
      </c>
      <c r="N63" s="80">
        <f>N61-N35</f>
        <v>13756</v>
      </c>
      <c r="O63" s="31">
        <f>N63/N35</f>
        <v>0.03998546617251653</v>
      </c>
      <c r="P63" s="80">
        <f>P61-P35</f>
        <v>13953</v>
      </c>
      <c r="Q63" s="31">
        <f>P63/P35</f>
        <v>0.04012930650185073</v>
      </c>
      <c r="R63" s="80">
        <f>R61-R35</f>
        <v>13127</v>
      </c>
      <c r="S63" s="31">
        <f>R63/R35</f>
        <v>0.037461830427213835</v>
      </c>
      <c r="T63" s="80">
        <f>T61-T35</f>
        <v>12371</v>
      </c>
      <c r="U63" s="31">
        <f>T63/T35</f>
        <v>0.03526792332341236</v>
      </c>
      <c r="V63" s="80">
        <f>V61-V35</f>
        <v>11967</v>
      </c>
      <c r="W63" s="31">
        <f>V63/V35</f>
        <v>0.034050944104892955</v>
      </c>
      <c r="X63" s="80">
        <f>X61-X35</f>
        <v>11853</v>
      </c>
      <c r="Y63" s="31">
        <f>X63/X35</f>
        <v>0.03361952331923656</v>
      </c>
      <c r="Z63" s="85">
        <f>Z61-Z35</f>
        <v>10352</v>
      </c>
      <c r="AA63" s="54">
        <f>Z63/Z35</f>
        <v>0.029195351080301316</v>
      </c>
      <c r="AB63" s="10"/>
      <c r="AC63" s="43"/>
    </row>
    <row r="64" spans="1:32" ht="24" customHeight="1" thickBot="1" thickTop="1">
      <c r="A64" s="212" t="s">
        <v>9</v>
      </c>
      <c r="B64" s="216" t="s">
        <v>19</v>
      </c>
      <c r="C64" s="19"/>
      <c r="D64" s="81">
        <v>9148</v>
      </c>
      <c r="E64" s="23" t="s">
        <v>25</v>
      </c>
      <c r="F64" s="81">
        <v>6923</v>
      </c>
      <c r="G64" s="23" t="s">
        <v>25</v>
      </c>
      <c r="H64" s="81">
        <v>7239</v>
      </c>
      <c r="I64" s="23" t="s">
        <v>25</v>
      </c>
      <c r="J64" s="81">
        <v>7199</v>
      </c>
      <c r="K64" s="23" t="s">
        <v>25</v>
      </c>
      <c r="L64" s="81">
        <v>5782</v>
      </c>
      <c r="M64" s="23" t="s">
        <v>25</v>
      </c>
      <c r="N64" s="81">
        <v>9201</v>
      </c>
      <c r="O64" s="23" t="s">
        <v>25</v>
      </c>
      <c r="P64" s="81">
        <v>10654</v>
      </c>
      <c r="Q64" s="23" t="s">
        <v>25</v>
      </c>
      <c r="R64" s="81">
        <v>8726</v>
      </c>
      <c r="S64" s="23" t="s">
        <v>25</v>
      </c>
      <c r="T64" s="81">
        <v>8109</v>
      </c>
      <c r="U64" s="23" t="s">
        <v>25</v>
      </c>
      <c r="V64" s="81">
        <v>7698</v>
      </c>
      <c r="W64" s="23" t="s">
        <v>25</v>
      </c>
      <c r="X64" s="81">
        <v>7253</v>
      </c>
      <c r="Y64" s="23" t="s">
        <v>25</v>
      </c>
      <c r="Z64" s="87">
        <v>7946</v>
      </c>
      <c r="AA64" s="49" t="s">
        <v>25</v>
      </c>
      <c r="AB64" s="39">
        <f>D64+F64+H64+J64+L64+N64+P64+R64+T64+V64+X64+Z64</f>
        <v>95878</v>
      </c>
      <c r="AC64" s="26"/>
      <c r="AD64" s="29"/>
      <c r="AF64" s="115"/>
    </row>
    <row r="65" spans="1:30" ht="25.5" customHeight="1" thickBot="1" thickTop="1">
      <c r="A65" s="212"/>
      <c r="B65" s="217"/>
      <c r="C65" s="17" t="s">
        <v>20</v>
      </c>
      <c r="D65" s="89">
        <f>D64-Z38</f>
        <v>463</v>
      </c>
      <c r="E65" s="30">
        <f>D65/Z38</f>
        <v>0.05331030512377662</v>
      </c>
      <c r="F65" s="89">
        <f>F64-D64</f>
        <v>-2225</v>
      </c>
      <c r="G65" s="30">
        <f>F65/D64</f>
        <v>-0.24322256230870135</v>
      </c>
      <c r="H65" s="89">
        <f>H64-F64</f>
        <v>316</v>
      </c>
      <c r="I65" s="30">
        <f>H65/F64</f>
        <v>0.04564495161057345</v>
      </c>
      <c r="J65" s="89">
        <f>J64-H64</f>
        <v>-40</v>
      </c>
      <c r="K65" s="30">
        <f>J65/H64</f>
        <v>-0.005525625086337892</v>
      </c>
      <c r="L65" s="89">
        <f>L64-J64</f>
        <v>-1417</v>
      </c>
      <c r="M65" s="30">
        <f>L65/J64</f>
        <v>-0.19683289345742463</v>
      </c>
      <c r="N65" s="79">
        <f>N64-L64</f>
        <v>3419</v>
      </c>
      <c r="O65" s="42">
        <f>N65/L64</f>
        <v>0.5913178830854375</v>
      </c>
      <c r="P65" s="79">
        <f>P64-N64</f>
        <v>1453</v>
      </c>
      <c r="Q65" s="42">
        <f>P65/N64</f>
        <v>0.15791761765025542</v>
      </c>
      <c r="R65" s="79">
        <f>R64-P64</f>
        <v>-1928</v>
      </c>
      <c r="S65" s="42">
        <f>R65/P64</f>
        <v>-0.18096489581377886</v>
      </c>
      <c r="T65" s="79">
        <f>T64-R64</f>
        <v>-617</v>
      </c>
      <c r="U65" s="42">
        <f>T65/R64</f>
        <v>-0.07070822828329132</v>
      </c>
      <c r="V65" s="79">
        <f>V64-T64</f>
        <v>-411</v>
      </c>
      <c r="W65" s="42">
        <f>V65/T64</f>
        <v>-0.05068442471328154</v>
      </c>
      <c r="X65" s="79">
        <f>X64-V64</f>
        <v>-445</v>
      </c>
      <c r="Y65" s="42">
        <f>X65/V64</f>
        <v>-0.05780722265523513</v>
      </c>
      <c r="Z65" s="85">
        <f>Z64-X64</f>
        <v>693</v>
      </c>
      <c r="AA65" s="54">
        <f>Z65/X64</f>
        <v>0.09554667034330622</v>
      </c>
      <c r="AB65" s="147">
        <f>AB64-D64-F64-H64-J64-L64-N64-P64-R64-T64-V64</f>
        <v>15199</v>
      </c>
      <c r="AC65" s="48"/>
      <c r="AD65" s="91"/>
    </row>
    <row r="66" spans="1:30" ht="25.5" customHeight="1" thickBot="1" thickTop="1">
      <c r="A66" s="212"/>
      <c r="B66" s="218"/>
      <c r="C66" s="18" t="s">
        <v>21</v>
      </c>
      <c r="D66" s="80">
        <f>D64-D38</f>
        <v>-1340</v>
      </c>
      <c r="E66" s="31">
        <f>D66/D38</f>
        <v>-0.12776506483600306</v>
      </c>
      <c r="F66" s="80">
        <f>F64-F38</f>
        <v>-773</v>
      </c>
      <c r="G66" s="31">
        <f>F66/F38</f>
        <v>-0.10044178794178794</v>
      </c>
      <c r="H66" s="80">
        <f>H64-H38</f>
        <v>-761</v>
      </c>
      <c r="I66" s="31">
        <f>H66/H38</f>
        <v>-0.095125</v>
      </c>
      <c r="J66" s="80">
        <f>J64-J38</f>
        <v>-511</v>
      </c>
      <c r="K66" s="31">
        <f>J66/J38</f>
        <v>-0.06627756160830091</v>
      </c>
      <c r="L66" s="80">
        <f>L64-L38</f>
        <v>-524</v>
      </c>
      <c r="M66" s="31">
        <f>L66/L38</f>
        <v>-0.08309546463685379</v>
      </c>
      <c r="N66" s="80">
        <f>N64-N38</f>
        <v>-767</v>
      </c>
      <c r="O66" s="31">
        <f>N66/N38</f>
        <v>-0.076946227929374</v>
      </c>
      <c r="P66" s="80">
        <f>P64-P38</f>
        <v>465</v>
      </c>
      <c r="Q66" s="31">
        <f>P66/P38</f>
        <v>0.04563745215428403</v>
      </c>
      <c r="R66" s="80">
        <f>R64-R38</f>
        <v>-85</v>
      </c>
      <c r="S66" s="31">
        <f>R66/R38</f>
        <v>-0.009647032118942231</v>
      </c>
      <c r="T66" s="80">
        <f>T64-T38</f>
        <v>-986</v>
      </c>
      <c r="U66" s="31">
        <f>T66/T38</f>
        <v>-0.10841121495327102</v>
      </c>
      <c r="V66" s="80">
        <f>V64-V38</f>
        <v>-905</v>
      </c>
      <c r="W66" s="31">
        <f>V66/V38</f>
        <v>-0.10519586190863653</v>
      </c>
      <c r="X66" s="80">
        <f>X64-X38</f>
        <v>-532</v>
      </c>
      <c r="Y66" s="31">
        <f>X66/X38</f>
        <v>-0.06833654463712267</v>
      </c>
      <c r="Z66" s="85">
        <f>Z64-Z38</f>
        <v>-739</v>
      </c>
      <c r="AA66" s="54">
        <f>Z66/Z38</f>
        <v>-0.08508923431203223</v>
      </c>
      <c r="AB66" s="40"/>
      <c r="AC66" s="90"/>
      <c r="AD66" s="47"/>
    </row>
    <row r="67" spans="1:32" ht="24" customHeight="1" thickBot="1" thickTop="1">
      <c r="A67" s="212" t="s">
        <v>10</v>
      </c>
      <c r="B67" s="216" t="s">
        <v>17</v>
      </c>
      <c r="C67" s="20"/>
      <c r="D67" s="82">
        <v>2994</v>
      </c>
      <c r="E67" s="23" t="s">
        <v>25</v>
      </c>
      <c r="F67" s="82">
        <v>3080</v>
      </c>
      <c r="G67" s="23" t="s">
        <v>25</v>
      </c>
      <c r="H67" s="82">
        <v>3903</v>
      </c>
      <c r="I67" s="23" t="s">
        <v>25</v>
      </c>
      <c r="J67" s="82">
        <v>5111</v>
      </c>
      <c r="K67" s="23" t="s">
        <v>25</v>
      </c>
      <c r="L67" s="82">
        <v>4643</v>
      </c>
      <c r="M67" s="23" t="s">
        <v>25</v>
      </c>
      <c r="N67" s="82">
        <v>4077</v>
      </c>
      <c r="O67" s="23" t="s">
        <v>25</v>
      </c>
      <c r="P67" s="82">
        <v>3998</v>
      </c>
      <c r="Q67" s="23" t="s">
        <v>25</v>
      </c>
      <c r="R67" s="82">
        <v>3701</v>
      </c>
      <c r="S67" s="23" t="s">
        <v>25</v>
      </c>
      <c r="T67" s="82">
        <v>5686</v>
      </c>
      <c r="U67" s="23" t="s">
        <v>25</v>
      </c>
      <c r="V67" s="82">
        <v>4077</v>
      </c>
      <c r="W67" s="23" t="s">
        <v>25</v>
      </c>
      <c r="X67" s="82">
        <v>2902</v>
      </c>
      <c r="Y67" s="23" t="s">
        <v>25</v>
      </c>
      <c r="Z67" s="88">
        <v>4004</v>
      </c>
      <c r="AA67" s="49" t="s">
        <v>25</v>
      </c>
      <c r="AB67" s="39">
        <f>D67+F67+H67+J67+L67+N67+P67+R67+T67+V67+X67+Z67</f>
        <v>48176</v>
      </c>
      <c r="AC67" s="26"/>
      <c r="AD67" s="29"/>
      <c r="AF67" s="115"/>
    </row>
    <row r="68" spans="1:30" ht="25.5" customHeight="1" thickBot="1" thickTop="1">
      <c r="A68" s="212"/>
      <c r="B68" s="217"/>
      <c r="C68" s="21" t="s">
        <v>20</v>
      </c>
      <c r="D68" s="89">
        <f>D67-Z41</f>
        <v>-103</v>
      </c>
      <c r="E68" s="30">
        <f>D68/Z41</f>
        <v>-0.03325799160477882</v>
      </c>
      <c r="F68" s="89">
        <f>F67-D67</f>
        <v>86</v>
      </c>
      <c r="G68" s="30">
        <f>F68/D67</f>
        <v>0.028724114896459586</v>
      </c>
      <c r="H68" s="89">
        <f>H67-F67</f>
        <v>823</v>
      </c>
      <c r="I68" s="30">
        <f>H68/F67</f>
        <v>0.2672077922077922</v>
      </c>
      <c r="J68" s="89">
        <f>J67-H67</f>
        <v>1208</v>
      </c>
      <c r="K68" s="30">
        <f>J68/H67</f>
        <v>0.3095055085831412</v>
      </c>
      <c r="L68" s="89">
        <f>L67-J67</f>
        <v>-468</v>
      </c>
      <c r="M68" s="30">
        <f>L68/J67</f>
        <v>-0.09156720798278223</v>
      </c>
      <c r="N68" s="79">
        <f>N67-L67</f>
        <v>-566</v>
      </c>
      <c r="O68" s="42">
        <f>N68/L67</f>
        <v>-0.12190394141718716</v>
      </c>
      <c r="P68" s="79">
        <f>P67-N67</f>
        <v>-79</v>
      </c>
      <c r="Q68" s="42">
        <f>P68/N67</f>
        <v>-0.019376992886926663</v>
      </c>
      <c r="R68" s="79">
        <f>R67-P67</f>
        <v>-297</v>
      </c>
      <c r="S68" s="42">
        <f>R68/P67</f>
        <v>-0.0742871435717859</v>
      </c>
      <c r="T68" s="79">
        <f>T67-R67</f>
        <v>1985</v>
      </c>
      <c r="U68" s="42">
        <f>T68/R67</f>
        <v>0.536341529316401</v>
      </c>
      <c r="V68" s="79">
        <f>V67-T67</f>
        <v>-1609</v>
      </c>
      <c r="W68" s="42">
        <f>V68/T67</f>
        <v>-0.282975729862821</v>
      </c>
      <c r="X68" s="79">
        <f>X67-V67</f>
        <v>-1175</v>
      </c>
      <c r="Y68" s="42">
        <f>X68/V67</f>
        <v>-0.28820210939416235</v>
      </c>
      <c r="Z68" s="85">
        <f>Z67-X67</f>
        <v>1102</v>
      </c>
      <c r="AA68" s="54">
        <f>Z68/X67</f>
        <v>0.3797381116471399</v>
      </c>
      <c r="AB68" s="147">
        <f>AB67-D67-F67-H67-J67-L67-N67-P67-R67-T67-V67</f>
        <v>6906</v>
      </c>
      <c r="AC68" s="48"/>
      <c r="AD68" s="91"/>
    </row>
    <row r="69" spans="1:30" ht="25.5" customHeight="1" thickBot="1" thickTop="1">
      <c r="A69" s="212"/>
      <c r="B69" s="218"/>
      <c r="C69" s="18" t="s">
        <v>21</v>
      </c>
      <c r="D69" s="80">
        <f>D67-D41</f>
        <v>-465</v>
      </c>
      <c r="E69" s="31">
        <f>D69/D41</f>
        <v>-0.1344319167389419</v>
      </c>
      <c r="F69" s="80">
        <f>F68-F41</f>
        <v>-3069</v>
      </c>
      <c r="G69" s="31">
        <f>F69/F41</f>
        <v>-0.9727416798732171</v>
      </c>
      <c r="H69" s="80">
        <f>H68-H41</f>
        <v>-3446</v>
      </c>
      <c r="I69" s="31">
        <f>H69/H41</f>
        <v>-0.8072148044038416</v>
      </c>
      <c r="J69" s="80">
        <f>J68-J41</f>
        <v>-2703</v>
      </c>
      <c r="K69" s="31">
        <f>J69/J41</f>
        <v>-0.691127588851956</v>
      </c>
      <c r="L69" s="80">
        <f>L68-L41</f>
        <v>-4842</v>
      </c>
      <c r="M69" s="31">
        <f>L69/L41</f>
        <v>-1.1069958847736625</v>
      </c>
      <c r="N69" s="80">
        <f>N68-N41</f>
        <v>-4687</v>
      </c>
      <c r="O69" s="31">
        <f>N69/N41</f>
        <v>-1.1373453045377335</v>
      </c>
      <c r="P69" s="80">
        <f>P68-P41</f>
        <v>-3428</v>
      </c>
      <c r="Q69" s="31">
        <f>P69/P41</f>
        <v>-1.0235891310839056</v>
      </c>
      <c r="R69" s="80">
        <f>R68-R41</f>
        <v>-3142</v>
      </c>
      <c r="S69" s="31">
        <f>R69/R41</f>
        <v>-1.1043936731107205</v>
      </c>
      <c r="T69" s="80">
        <f>T68-T41</f>
        <v>-3175</v>
      </c>
      <c r="U69" s="31">
        <f>T69/T41</f>
        <v>-0.6153100775193798</v>
      </c>
      <c r="V69" s="80">
        <f>V68-V41</f>
        <v>-5431</v>
      </c>
      <c r="W69" s="31">
        <f>V69/V41</f>
        <v>-1.4209837781266352</v>
      </c>
      <c r="X69" s="80">
        <f>X68-X41</f>
        <v>-4640</v>
      </c>
      <c r="Y69" s="31">
        <f>X69/X41</f>
        <v>-1.3391053391053391</v>
      </c>
      <c r="Z69" s="85">
        <f>Z68-Z41</f>
        <v>-1995</v>
      </c>
      <c r="AA69" s="54">
        <f>Z69/Z41</f>
        <v>-0.6441717791411042</v>
      </c>
      <c r="AB69" s="40"/>
      <c r="AC69" s="48"/>
      <c r="AD69" s="47"/>
    </row>
    <row r="70" spans="1:32" ht="24" customHeight="1" thickBot="1" thickTop="1">
      <c r="A70" s="212" t="s">
        <v>11</v>
      </c>
      <c r="B70" s="216" t="s">
        <v>18</v>
      </c>
      <c r="C70" s="20"/>
      <c r="D70" s="82">
        <v>969</v>
      </c>
      <c r="E70" s="23" t="s">
        <v>25</v>
      </c>
      <c r="F70" s="82">
        <v>1008</v>
      </c>
      <c r="G70" s="23" t="s">
        <v>25</v>
      </c>
      <c r="H70" s="82">
        <v>1358</v>
      </c>
      <c r="I70" s="23" t="s">
        <v>25</v>
      </c>
      <c r="J70" s="82">
        <v>1855</v>
      </c>
      <c r="K70" s="23" t="s">
        <v>25</v>
      </c>
      <c r="L70" s="82">
        <v>1437</v>
      </c>
      <c r="M70" s="23" t="s">
        <v>25</v>
      </c>
      <c r="N70" s="82">
        <v>1299</v>
      </c>
      <c r="O70" s="23" t="s">
        <v>25</v>
      </c>
      <c r="P70" s="82">
        <v>1322</v>
      </c>
      <c r="Q70" s="23" t="s">
        <v>25</v>
      </c>
      <c r="R70" s="82">
        <v>1066</v>
      </c>
      <c r="S70" s="23" t="s">
        <v>25</v>
      </c>
      <c r="T70" s="82">
        <v>459</v>
      </c>
      <c r="U70" s="23" t="s">
        <v>25</v>
      </c>
      <c r="V70" s="82">
        <v>1186</v>
      </c>
      <c r="W70" s="23" t="s">
        <v>25</v>
      </c>
      <c r="X70" s="82">
        <v>2572</v>
      </c>
      <c r="Y70" s="23" t="s">
        <v>25</v>
      </c>
      <c r="Z70" s="88">
        <v>2439</v>
      </c>
      <c r="AA70" s="49" t="s">
        <v>25</v>
      </c>
      <c r="AB70" s="39">
        <f>D70+F70+H70+J70+L70+N70+P70+R70+T70+V70+X70+Z70</f>
        <v>16970</v>
      </c>
      <c r="AC70" s="26"/>
      <c r="AD70" s="29"/>
      <c r="AF70" s="115"/>
    </row>
    <row r="71" spans="1:30" ht="25.5" customHeight="1" thickBot="1" thickTop="1">
      <c r="A71" s="212"/>
      <c r="B71" s="217"/>
      <c r="C71" s="21" t="s">
        <v>20</v>
      </c>
      <c r="D71" s="89">
        <f>D70-Z44</f>
        <v>-83</v>
      </c>
      <c r="E71" s="30">
        <f>D71/Z44</f>
        <v>-0.07889733840304182</v>
      </c>
      <c r="F71" s="89">
        <f>F70-D70</f>
        <v>39</v>
      </c>
      <c r="G71" s="30">
        <f>F71/D70</f>
        <v>0.04024767801857585</v>
      </c>
      <c r="H71" s="89">
        <f>H70-F70</f>
        <v>350</v>
      </c>
      <c r="I71" s="30">
        <f>H71/F70</f>
        <v>0.3472222222222222</v>
      </c>
      <c r="J71" s="89">
        <f>J70-H70</f>
        <v>497</v>
      </c>
      <c r="K71" s="30">
        <f>J71/H70</f>
        <v>0.36597938144329895</v>
      </c>
      <c r="L71" s="89">
        <f>L70-J70</f>
        <v>-418</v>
      </c>
      <c r="M71" s="30">
        <f>L71/J70</f>
        <v>-0.22533692722371967</v>
      </c>
      <c r="N71" s="79">
        <f>N70-L70</f>
        <v>-138</v>
      </c>
      <c r="O71" s="42">
        <f>N71/L70</f>
        <v>-0.09603340292275574</v>
      </c>
      <c r="P71" s="79">
        <f>P70-N70</f>
        <v>23</v>
      </c>
      <c r="Q71" s="42">
        <f>P71/N70</f>
        <v>0.01770592763664357</v>
      </c>
      <c r="R71" s="79">
        <f>R70-P70</f>
        <v>-256</v>
      </c>
      <c r="S71" s="42">
        <f>R71/P70</f>
        <v>-0.19364599092284418</v>
      </c>
      <c r="T71" s="79">
        <f>T70-R70</f>
        <v>-607</v>
      </c>
      <c r="U71" s="42">
        <f>T71/R70</f>
        <v>-0.5694183864915572</v>
      </c>
      <c r="V71" s="79">
        <f>V70-T70</f>
        <v>727</v>
      </c>
      <c r="W71" s="42">
        <f>V71/T70</f>
        <v>1.5838779956427016</v>
      </c>
      <c r="X71" s="79">
        <f>X70-V70</f>
        <v>1386</v>
      </c>
      <c r="Y71" s="42">
        <f>X71/V70</f>
        <v>1.1686340640809443</v>
      </c>
      <c r="Z71" s="85">
        <f>Z70-X70</f>
        <v>-133</v>
      </c>
      <c r="AA71" s="54">
        <f>Z71/X70</f>
        <v>-0.05171073094867807</v>
      </c>
      <c r="AB71" s="147">
        <f>AB70-D70-F70-H70-J70-L70-N70-P70-R70-T70-V70</f>
        <v>5011</v>
      </c>
      <c r="AC71" s="48"/>
      <c r="AD71" s="91"/>
    </row>
    <row r="72" spans="1:30" ht="25.5" customHeight="1" thickBot="1" thickTop="1">
      <c r="A72" s="212"/>
      <c r="B72" s="218"/>
      <c r="C72" s="18" t="s">
        <v>21</v>
      </c>
      <c r="D72" s="80">
        <f>D70-D44</f>
        <v>-249</v>
      </c>
      <c r="E72" s="31">
        <f>D72/D44</f>
        <v>-0.2044334975369458</v>
      </c>
      <c r="F72" s="80">
        <f>F70-F44</f>
        <v>-234</v>
      </c>
      <c r="G72" s="31">
        <f>F72/F44</f>
        <v>-0.18840579710144928</v>
      </c>
      <c r="H72" s="80">
        <f>H70-H44</f>
        <v>-106</v>
      </c>
      <c r="I72" s="31">
        <f>H72/H44</f>
        <v>-0.07240437158469945</v>
      </c>
      <c r="J72" s="80">
        <f>J70-J44</f>
        <v>366</v>
      </c>
      <c r="K72" s="31">
        <f>J72/J44</f>
        <v>0.2458025520483546</v>
      </c>
      <c r="L72" s="80">
        <f>L70-L44</f>
        <v>-68</v>
      </c>
      <c r="M72" s="31">
        <f>L72/L44</f>
        <v>-0.045182724252491695</v>
      </c>
      <c r="N72" s="80">
        <f>N70-N44</f>
        <v>-111</v>
      </c>
      <c r="O72" s="31">
        <f>N72/N44</f>
        <v>-0.07872340425531915</v>
      </c>
      <c r="P72" s="80">
        <f>P70-P44</f>
        <v>99</v>
      </c>
      <c r="Q72" s="31">
        <f>P72/P44</f>
        <v>0.08094848732624693</v>
      </c>
      <c r="R72" s="80">
        <f>R70-R44</f>
        <v>-121</v>
      </c>
      <c r="S72" s="31">
        <f>R72/R44</f>
        <v>-0.10193765796124685</v>
      </c>
      <c r="T72" s="80">
        <f>T70-T44</f>
        <v>-1348</v>
      </c>
      <c r="U72" s="31">
        <f>T72/T44</f>
        <v>-0.7459878251245158</v>
      </c>
      <c r="V72" s="80">
        <f>V70-V44</f>
        <v>-164</v>
      </c>
      <c r="W72" s="31">
        <f>V72/V44</f>
        <v>-0.12148148148148148</v>
      </c>
      <c r="X72" s="80">
        <f>X70-X44</f>
        <v>1401</v>
      </c>
      <c r="Y72" s="31">
        <f>X72/X44</f>
        <v>1.1964133219470539</v>
      </c>
      <c r="Z72" s="85">
        <f>Z70-Z44</f>
        <v>1387</v>
      </c>
      <c r="AA72" s="54">
        <f>Z72/Z44</f>
        <v>1.3184410646387832</v>
      </c>
      <c r="AB72" s="40"/>
      <c r="AC72" s="90"/>
      <c r="AD72" s="47"/>
    </row>
    <row r="73" spans="1:32" ht="24" customHeight="1" thickBot="1" thickTop="1">
      <c r="A73" s="212" t="s">
        <v>12</v>
      </c>
      <c r="B73" s="216" t="s">
        <v>16</v>
      </c>
      <c r="C73" s="20"/>
      <c r="D73" s="82">
        <v>6032</v>
      </c>
      <c r="E73" s="23" t="s">
        <v>25</v>
      </c>
      <c r="F73" s="82">
        <v>3897</v>
      </c>
      <c r="G73" s="23" t="s">
        <v>25</v>
      </c>
      <c r="H73" s="82">
        <v>3933</v>
      </c>
      <c r="I73" s="23" t="s">
        <v>25</v>
      </c>
      <c r="J73" s="82">
        <v>3771</v>
      </c>
      <c r="K73" s="23" t="s">
        <v>25</v>
      </c>
      <c r="L73" s="82">
        <v>3213</v>
      </c>
      <c r="M73" s="23" t="s">
        <v>25</v>
      </c>
      <c r="N73" s="82">
        <v>3405</v>
      </c>
      <c r="O73" s="23" t="s">
        <v>25</v>
      </c>
      <c r="P73" s="82">
        <v>4411</v>
      </c>
      <c r="Q73" s="23" t="s">
        <v>25</v>
      </c>
      <c r="R73" s="82">
        <v>4637</v>
      </c>
      <c r="S73" s="23" t="s">
        <v>25</v>
      </c>
      <c r="T73" s="82">
        <v>3803</v>
      </c>
      <c r="U73" s="23" t="s">
        <v>25</v>
      </c>
      <c r="V73" s="82">
        <v>3545</v>
      </c>
      <c r="W73" s="23" t="s">
        <v>25</v>
      </c>
      <c r="X73" s="82">
        <v>3933</v>
      </c>
      <c r="Y73" s="23" t="s">
        <v>25</v>
      </c>
      <c r="Z73" s="88">
        <v>4922</v>
      </c>
      <c r="AA73" s="49" t="s">
        <v>25</v>
      </c>
      <c r="AB73" s="39">
        <f>D73+F73+H73+J73+L73+N73+P73+R73+T73+V73+X73+Z73</f>
        <v>49502</v>
      </c>
      <c r="AC73" s="26"/>
      <c r="AD73" s="29"/>
      <c r="AF73" s="115"/>
    </row>
    <row r="74" spans="1:30" ht="25.5" customHeight="1" thickBot="1" thickTop="1">
      <c r="A74" s="212"/>
      <c r="B74" s="217"/>
      <c r="C74" s="21" t="s">
        <v>20</v>
      </c>
      <c r="D74" s="89">
        <f>D73-Z47</f>
        <v>1421</v>
      </c>
      <c r="E74" s="30">
        <f>D74/Z47</f>
        <v>0.3081761006289308</v>
      </c>
      <c r="F74" s="89">
        <f>F73-D73</f>
        <v>-2135</v>
      </c>
      <c r="G74" s="30">
        <f>F74/D73</f>
        <v>-0.35394562334217505</v>
      </c>
      <c r="H74" s="89">
        <f>H73-F73</f>
        <v>36</v>
      </c>
      <c r="I74" s="30">
        <f>H74/F73</f>
        <v>0.009237875288683603</v>
      </c>
      <c r="J74" s="89">
        <f>J73-H73</f>
        <v>-162</v>
      </c>
      <c r="K74" s="30">
        <f>J74/H73</f>
        <v>-0.041189931350114416</v>
      </c>
      <c r="L74" s="89">
        <f>L73-J73</f>
        <v>-558</v>
      </c>
      <c r="M74" s="30">
        <f>L74/J73</f>
        <v>-0.14797136038186157</v>
      </c>
      <c r="N74" s="79">
        <f>N73-L73</f>
        <v>192</v>
      </c>
      <c r="O74" s="42">
        <f>N74/L73</f>
        <v>0.059757236227824466</v>
      </c>
      <c r="P74" s="79">
        <f>P73-N73</f>
        <v>1006</v>
      </c>
      <c r="Q74" s="42">
        <f>P74/N73</f>
        <v>0.29544787077826723</v>
      </c>
      <c r="R74" s="79">
        <f>R73-P73</f>
        <v>226</v>
      </c>
      <c r="S74" s="42">
        <f>R74/P73</f>
        <v>0.051235547494899114</v>
      </c>
      <c r="T74" s="79">
        <f>T73-R73</f>
        <v>-834</v>
      </c>
      <c r="U74" s="42">
        <f>T74/R73</f>
        <v>-0.1798576665947811</v>
      </c>
      <c r="V74" s="79">
        <f>V73-T73</f>
        <v>-258</v>
      </c>
      <c r="W74" s="42">
        <f>V74/T73</f>
        <v>-0.06784117801735472</v>
      </c>
      <c r="X74" s="79">
        <f>X73-V73</f>
        <v>388</v>
      </c>
      <c r="Y74" s="42">
        <f>X74/V73</f>
        <v>0.10944992947813822</v>
      </c>
      <c r="Z74" s="85">
        <f>Z73-X73</f>
        <v>989</v>
      </c>
      <c r="AA74" s="54">
        <f>Z74/X73</f>
        <v>0.25146198830409355</v>
      </c>
      <c r="AB74" s="147">
        <f>AB73-D73-F73-H73-J73-L73-N73-P73-R73-T73-V73</f>
        <v>8855</v>
      </c>
      <c r="AC74" s="115"/>
      <c r="AD74" s="91"/>
    </row>
    <row r="75" spans="1:28" ht="25.5" customHeight="1" thickBot="1" thickTop="1">
      <c r="A75" s="212"/>
      <c r="B75" s="218"/>
      <c r="C75" s="18" t="s">
        <v>21</v>
      </c>
      <c r="D75" s="80">
        <f>D73-D47</f>
        <v>-460</v>
      </c>
      <c r="E75" s="31">
        <f>D75/D47</f>
        <v>-0.07085643869377696</v>
      </c>
      <c r="F75" s="80">
        <f>F73-F47</f>
        <v>-395</v>
      </c>
      <c r="G75" s="31">
        <f>F75/F47</f>
        <v>-0.09203168685927307</v>
      </c>
      <c r="H75" s="80">
        <f>H73-H47</f>
        <v>-869</v>
      </c>
      <c r="I75" s="31">
        <f>H75/H47</f>
        <v>-0.18096626405664307</v>
      </c>
      <c r="J75" s="80">
        <f>J73-J47</f>
        <v>-1105</v>
      </c>
      <c r="K75" s="31">
        <f>J75/J47</f>
        <v>-0.22662018047579985</v>
      </c>
      <c r="L75" s="80">
        <f>L73-L47</f>
        <v>-620</v>
      </c>
      <c r="M75" s="31">
        <f>L75/L47</f>
        <v>-0.1617531959300809</v>
      </c>
      <c r="N75" s="80">
        <f>N73-N47</f>
        <v>-485</v>
      </c>
      <c r="O75" s="31">
        <f>N75/N47</f>
        <v>-0.12467866323907455</v>
      </c>
      <c r="P75" s="80">
        <f>P73-P47</f>
        <v>-263</v>
      </c>
      <c r="Q75" s="31">
        <f>P75/P47</f>
        <v>-0.05626872058194266</v>
      </c>
      <c r="R75" s="80">
        <f>R73-R47</f>
        <v>127</v>
      </c>
      <c r="S75" s="31">
        <f>R75/R47</f>
        <v>0.028159645232815965</v>
      </c>
      <c r="T75" s="80">
        <f>T73-T47</f>
        <v>91</v>
      </c>
      <c r="U75" s="31">
        <f>T75/T47</f>
        <v>0.02451508620689655</v>
      </c>
      <c r="V75" s="80">
        <f>V73-V47</f>
        <v>-315</v>
      </c>
      <c r="W75" s="31">
        <f>V75/V47</f>
        <v>-0.08160621761658031</v>
      </c>
      <c r="X75" s="80">
        <f>X73-X47</f>
        <v>52</v>
      </c>
      <c r="Y75" s="31">
        <f>X75/X47</f>
        <v>0.013398608606029374</v>
      </c>
      <c r="Z75" s="85">
        <f>Z73-Z47</f>
        <v>311</v>
      </c>
      <c r="AA75" s="54">
        <f>Z75/Z47</f>
        <v>0.06744740837128606</v>
      </c>
      <c r="AB75" s="10"/>
    </row>
    <row r="76" spans="1:28" ht="19.5" customHeight="1" thickBot="1">
      <c r="A76" s="266" t="s">
        <v>13</v>
      </c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3"/>
      <c r="AB76" s="10"/>
    </row>
    <row r="77" spans="1:28" ht="24" customHeight="1" thickBot="1">
      <c r="A77" s="212" t="s">
        <v>14</v>
      </c>
      <c r="B77" s="216" t="s">
        <v>15</v>
      </c>
      <c r="C77" s="5"/>
      <c r="D77" s="82">
        <v>10228</v>
      </c>
      <c r="E77" s="23" t="s">
        <v>25</v>
      </c>
      <c r="F77" s="82">
        <v>10938</v>
      </c>
      <c r="G77" s="23" t="s">
        <v>25</v>
      </c>
      <c r="H77" s="82">
        <v>11393</v>
      </c>
      <c r="I77" s="23" t="s">
        <v>25</v>
      </c>
      <c r="J77" s="82">
        <v>10676</v>
      </c>
      <c r="K77" s="23" t="s">
        <v>25</v>
      </c>
      <c r="L77" s="82">
        <v>10150</v>
      </c>
      <c r="M77" s="23" t="s">
        <v>25</v>
      </c>
      <c r="N77" s="82">
        <v>8722</v>
      </c>
      <c r="O77" s="23" t="s">
        <v>25</v>
      </c>
      <c r="P77" s="82">
        <v>8272</v>
      </c>
      <c r="Q77" s="23" t="s">
        <v>25</v>
      </c>
      <c r="R77" s="82">
        <v>8720</v>
      </c>
      <c r="S77" s="23" t="s">
        <v>25</v>
      </c>
      <c r="T77" s="82">
        <v>6126</v>
      </c>
      <c r="U77" s="23" t="s">
        <v>25</v>
      </c>
      <c r="V77" s="82">
        <v>7411</v>
      </c>
      <c r="W77" s="23" t="s">
        <v>25</v>
      </c>
      <c r="X77" s="82">
        <v>4351</v>
      </c>
      <c r="Y77" s="23" t="s">
        <v>25</v>
      </c>
      <c r="Z77" s="116">
        <v>4827</v>
      </c>
      <c r="AA77" s="117" t="s">
        <v>25</v>
      </c>
      <c r="AB77" s="10"/>
    </row>
    <row r="78" spans="1:28" ht="25.5" customHeight="1" thickBot="1" thickTop="1">
      <c r="A78" s="212"/>
      <c r="B78" s="217"/>
      <c r="C78" s="21" t="s">
        <v>20</v>
      </c>
      <c r="D78" s="89">
        <f>D77-Z51</f>
        <v>711</v>
      </c>
      <c r="E78" s="30">
        <f>D78/Z51</f>
        <v>0.07470841651781024</v>
      </c>
      <c r="F78" s="89">
        <f>F77-D77</f>
        <v>710</v>
      </c>
      <c r="G78" s="30">
        <f>F78/D77</f>
        <v>0.06941728588189285</v>
      </c>
      <c r="H78" s="89">
        <f>H77-F77</f>
        <v>455</v>
      </c>
      <c r="I78" s="30">
        <f>H78/F77</f>
        <v>0.041598098372645824</v>
      </c>
      <c r="J78" s="89">
        <f>J77-H77</f>
        <v>-717</v>
      </c>
      <c r="K78" s="30">
        <f>J78/H77</f>
        <v>-0.0629333801457035</v>
      </c>
      <c r="L78" s="89">
        <f>L77-J77</f>
        <v>-526</v>
      </c>
      <c r="M78" s="30">
        <f>L78/J77</f>
        <v>-0.04926938928437617</v>
      </c>
      <c r="N78" s="79">
        <f>N77-L77</f>
        <v>-1428</v>
      </c>
      <c r="O78" s="42">
        <f>N78/L77</f>
        <v>-0.1406896551724138</v>
      </c>
      <c r="P78" s="79">
        <f>P77-N77</f>
        <v>-450</v>
      </c>
      <c r="Q78" s="42">
        <f>P78/N77</f>
        <v>-0.051593671176335704</v>
      </c>
      <c r="R78" s="79">
        <f>R77-P77</f>
        <v>448</v>
      </c>
      <c r="S78" s="42">
        <f>R78/P77</f>
        <v>0.05415860735009671</v>
      </c>
      <c r="T78" s="79">
        <f>T77-R77</f>
        <v>-2594</v>
      </c>
      <c r="U78" s="42">
        <f>T78/R77</f>
        <v>-0.2974770642201835</v>
      </c>
      <c r="V78" s="79">
        <f>V77-T77</f>
        <v>1285</v>
      </c>
      <c r="W78" s="42">
        <f>V78/T77</f>
        <v>0.2097616715638263</v>
      </c>
      <c r="X78" s="79">
        <f>X77-V77</f>
        <v>-3060</v>
      </c>
      <c r="Y78" s="42">
        <f>X78/V77</f>
        <v>-0.4128997436243422</v>
      </c>
      <c r="Z78" s="85">
        <f>Z77-X77</f>
        <v>476</v>
      </c>
      <c r="AA78" s="54">
        <f>Z78/X77</f>
        <v>0.10940013789933349</v>
      </c>
      <c r="AB78" s="10"/>
    </row>
    <row r="79" spans="1:28" ht="25.5" customHeight="1" thickBot="1" thickTop="1">
      <c r="A79" s="212"/>
      <c r="B79" s="218"/>
      <c r="C79" s="18" t="s">
        <v>21</v>
      </c>
      <c r="D79" s="80">
        <f>D77-D51</f>
        <v>3830</v>
      </c>
      <c r="E79" s="31">
        <f>D79/D51</f>
        <v>0.5986245701781807</v>
      </c>
      <c r="F79" s="80">
        <f>F77-F51</f>
        <v>3446</v>
      </c>
      <c r="G79" s="31">
        <f>F79/F51</f>
        <v>0.4599572877736252</v>
      </c>
      <c r="H79" s="80">
        <f>H77-H51</f>
        <v>3290</v>
      </c>
      <c r="I79" s="31">
        <f>H79/H51</f>
        <v>0.40602246081698135</v>
      </c>
      <c r="J79" s="80">
        <f>J77-J51</f>
        <v>3239</v>
      </c>
      <c r="K79" s="31">
        <f>J79/J51</f>
        <v>0.4355250773161221</v>
      </c>
      <c r="L79" s="80">
        <f>L77-L51</f>
        <v>2403</v>
      </c>
      <c r="M79" s="31">
        <f>L79/L51</f>
        <v>0.3101845875822899</v>
      </c>
      <c r="N79" s="80">
        <f>N77-N51</f>
        <v>1028</v>
      </c>
      <c r="O79" s="31">
        <f>N79/N51</f>
        <v>0.1336106056667533</v>
      </c>
      <c r="P79" s="80">
        <f>P77-P51</f>
        <v>439</v>
      </c>
      <c r="Q79" s="31">
        <f>P79/P51</f>
        <v>0.056044938082471595</v>
      </c>
      <c r="R79" s="80">
        <f>R77-R51</f>
        <v>310</v>
      </c>
      <c r="S79" s="31">
        <f>R79/R51</f>
        <v>0.036860879904875146</v>
      </c>
      <c r="T79" s="80">
        <f>T77-T51</f>
        <v>-2992</v>
      </c>
      <c r="U79" s="31">
        <f>T79/T51</f>
        <v>-0.3281421364334284</v>
      </c>
      <c r="V79" s="80">
        <f>V77-V51</f>
        <v>-1758</v>
      </c>
      <c r="W79" s="31">
        <f>V79/V51</f>
        <v>-0.19173301341476714</v>
      </c>
      <c r="X79" s="80">
        <f>X77-X51</f>
        <v>-4674</v>
      </c>
      <c r="Y79" s="31">
        <f>X79/X51</f>
        <v>-0.5178947368421053</v>
      </c>
      <c r="Z79" s="85">
        <f>Z77-Z51</f>
        <v>-4690</v>
      </c>
      <c r="AA79" s="54">
        <f>Z79/Z51</f>
        <v>-0.4928023536828833</v>
      </c>
      <c r="AB79" s="10"/>
    </row>
    <row r="80" ht="150" customHeight="1" thickBot="1">
      <c r="E80" s="149"/>
    </row>
    <row r="81" spans="1:29" ht="23.25" customHeight="1" thickBot="1" thickTop="1">
      <c r="A81" s="301" t="s">
        <v>87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244" t="s">
        <v>0</v>
      </c>
      <c r="B83" s="262" t="s">
        <v>1</v>
      </c>
      <c r="C83" s="262"/>
      <c r="D83" s="214" t="s">
        <v>81</v>
      </c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248"/>
      <c r="U83" s="248"/>
      <c r="V83" s="248"/>
      <c r="W83" s="248"/>
      <c r="X83" s="248"/>
      <c r="Y83" s="248"/>
      <c r="Z83" s="248"/>
      <c r="AA83" s="249"/>
      <c r="AB83" s="250" t="s">
        <v>22</v>
      </c>
      <c r="AC83" s="235" t="s">
        <v>23</v>
      </c>
      <c r="AD83" s="236"/>
    </row>
    <row r="84" spans="1:30" ht="17.25" customHeight="1" thickBot="1" thickTop="1">
      <c r="A84" s="244"/>
      <c r="B84" s="263"/>
      <c r="C84" s="279"/>
      <c r="D84" s="239" t="s">
        <v>4</v>
      </c>
      <c r="E84" s="240"/>
      <c r="F84" s="239" t="s">
        <v>5</v>
      </c>
      <c r="G84" s="240"/>
      <c r="H84" s="239" t="s">
        <v>26</v>
      </c>
      <c r="I84" s="240"/>
      <c r="J84" s="239" t="s">
        <v>27</v>
      </c>
      <c r="K84" s="240"/>
      <c r="L84" s="239" t="s">
        <v>28</v>
      </c>
      <c r="M84" s="240"/>
      <c r="N84" s="239" t="s">
        <v>29</v>
      </c>
      <c r="O84" s="240"/>
      <c r="P84" s="239" t="s">
        <v>33</v>
      </c>
      <c r="Q84" s="240"/>
      <c r="R84" s="239" t="s">
        <v>40</v>
      </c>
      <c r="S84" s="240"/>
      <c r="T84" s="239" t="s">
        <v>45</v>
      </c>
      <c r="U84" s="240"/>
      <c r="V84" s="239" t="s">
        <v>46</v>
      </c>
      <c r="W84" s="240"/>
      <c r="X84" s="239" t="s">
        <v>49</v>
      </c>
      <c r="Y84" s="240"/>
      <c r="Z84" s="219" t="s">
        <v>50</v>
      </c>
      <c r="AA84" s="220"/>
      <c r="AB84" s="251"/>
      <c r="AC84" s="237"/>
      <c r="AD84" s="238"/>
    </row>
    <row r="85" spans="1:30" ht="19.5" customHeight="1" thickBot="1" thickTop="1">
      <c r="A85" s="2"/>
      <c r="B85" s="1"/>
      <c r="C85" s="295" t="s">
        <v>37</v>
      </c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7"/>
      <c r="U85" s="297"/>
      <c r="V85" s="297"/>
      <c r="W85" s="297"/>
      <c r="X85" s="297"/>
      <c r="Y85" s="297"/>
      <c r="Z85" s="298"/>
      <c r="AA85" s="299"/>
      <c r="AB85" s="252"/>
      <c r="AC85" s="24" t="s">
        <v>24</v>
      </c>
      <c r="AD85" s="25" t="s">
        <v>25</v>
      </c>
    </row>
    <row r="86" spans="1:30" ht="13.5" thickBot="1">
      <c r="A86" s="3"/>
      <c r="B86" s="3"/>
      <c r="C86" s="3"/>
      <c r="D86" s="6"/>
      <c r="E86" s="3"/>
      <c r="F86" s="36"/>
      <c r="G86" s="4"/>
      <c r="H86" s="37"/>
      <c r="I86" s="16"/>
      <c r="J86" s="36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00"/>
      <c r="AA86" s="248"/>
      <c r="AB86" s="284"/>
      <c r="AC86" s="258"/>
      <c r="AD86" s="259"/>
    </row>
    <row r="87" spans="1:30" ht="21.75" customHeight="1" thickBot="1" thickTop="1">
      <c r="A87" s="212" t="s">
        <v>7</v>
      </c>
      <c r="B87" s="216" t="s">
        <v>8</v>
      </c>
      <c r="C87" s="7"/>
      <c r="D87" s="78">
        <v>367180</v>
      </c>
      <c r="E87" s="22" t="s">
        <v>25</v>
      </c>
      <c r="F87" s="78">
        <v>366481</v>
      </c>
      <c r="G87" s="22" t="s">
        <v>25</v>
      </c>
      <c r="H87" s="78">
        <v>367255</v>
      </c>
      <c r="I87" s="22" t="s">
        <v>25</v>
      </c>
      <c r="J87" s="78">
        <v>366658</v>
      </c>
      <c r="K87" s="22" t="s">
        <v>25</v>
      </c>
      <c r="L87" s="78">
        <v>365322</v>
      </c>
      <c r="M87" s="22" t="s">
        <v>25</v>
      </c>
      <c r="N87" s="78">
        <v>365029</v>
      </c>
      <c r="O87" s="22" t="s">
        <v>25</v>
      </c>
      <c r="P87" s="78">
        <v>367113</v>
      </c>
      <c r="Q87" s="22" t="s">
        <v>25</v>
      </c>
      <c r="R87" s="78">
        <v>369644</v>
      </c>
      <c r="S87" s="22" t="s">
        <v>25</v>
      </c>
      <c r="T87" s="78">
        <v>367512</v>
      </c>
      <c r="U87" s="22" t="s">
        <v>25</v>
      </c>
      <c r="V87" s="78">
        <v>367975</v>
      </c>
      <c r="W87" s="22" t="s">
        <v>25</v>
      </c>
      <c r="X87" s="78">
        <v>368922</v>
      </c>
      <c r="Y87" s="22" t="s">
        <v>25</v>
      </c>
      <c r="Z87" s="84">
        <v>371090</v>
      </c>
      <c r="AA87" s="49" t="s">
        <v>25</v>
      </c>
      <c r="AB87" s="277"/>
      <c r="AC87" s="307"/>
      <c r="AD87" s="61"/>
    </row>
    <row r="88" spans="1:29" ht="27" customHeight="1" thickBot="1" thickTop="1">
      <c r="A88" s="212"/>
      <c r="B88" s="217"/>
      <c r="C88" s="17" t="s">
        <v>20</v>
      </c>
      <c r="D88" s="89">
        <f>D87-Z61</f>
        <v>2251</v>
      </c>
      <c r="E88" s="30">
        <f>D88/Z61</f>
        <v>0.006168323153270911</v>
      </c>
      <c r="F88" s="89">
        <f>F87-D87</f>
        <v>-699</v>
      </c>
      <c r="G88" s="30">
        <f>F88/D87</f>
        <v>-0.001903698458521706</v>
      </c>
      <c r="H88" s="89">
        <f>H87-F87</f>
        <v>774</v>
      </c>
      <c r="I88" s="30">
        <f>H88/F87</f>
        <v>0.0021119785200324165</v>
      </c>
      <c r="J88" s="89">
        <f>J87-H87</f>
        <v>-597</v>
      </c>
      <c r="K88" s="30">
        <f>J88/H87</f>
        <v>-0.0016255735115927625</v>
      </c>
      <c r="L88" s="89">
        <f>L87-J87</f>
        <v>-1336</v>
      </c>
      <c r="M88" s="30">
        <f>L88/J87</f>
        <v>-0.0036437224879860798</v>
      </c>
      <c r="N88" s="79">
        <f>N87-L87</f>
        <v>-293</v>
      </c>
      <c r="O88" s="42">
        <f>N88/L87</f>
        <v>-0.0008020321798303962</v>
      </c>
      <c r="P88" s="79">
        <f>P87-N87</f>
        <v>2084</v>
      </c>
      <c r="Q88" s="42">
        <f>P88/N87</f>
        <v>0.005709135438554197</v>
      </c>
      <c r="R88" s="79">
        <f>R87-P87</f>
        <v>2531</v>
      </c>
      <c r="S88" s="42">
        <f>R88/P87</f>
        <v>0.006894334986775189</v>
      </c>
      <c r="T88" s="79">
        <f>T87-R87</f>
        <v>-2132</v>
      </c>
      <c r="U88" s="42">
        <f>T88/R87</f>
        <v>-0.0057677116360606425</v>
      </c>
      <c r="V88" s="79">
        <f>V87-T87</f>
        <v>463</v>
      </c>
      <c r="W88" s="42">
        <f>V88/T87</f>
        <v>0.0012598228085069331</v>
      </c>
      <c r="X88" s="79">
        <f>X87-V87</f>
        <v>947</v>
      </c>
      <c r="Y88" s="42">
        <f>X88/V87</f>
        <v>0.00257354439839663</v>
      </c>
      <c r="Z88" s="85">
        <f>Z87-X87</f>
        <v>2168</v>
      </c>
      <c r="AA88" s="54">
        <f>Z88/X87</f>
        <v>0.005876580957492369</v>
      </c>
      <c r="AB88" s="84">
        <f>(D87+F87+H87+J87+L87+N87+P87+R87+T87+V87+X87+Z87)/12</f>
        <v>367515.0833333333</v>
      </c>
      <c r="AC88" s="9"/>
    </row>
    <row r="89" spans="1:29" ht="23.25" customHeight="1" thickBot="1" thickTop="1">
      <c r="A89" s="212"/>
      <c r="B89" s="218"/>
      <c r="C89" s="18" t="s">
        <v>21</v>
      </c>
      <c r="D89" s="80">
        <f>D87-D61</f>
        <v>9516</v>
      </c>
      <c r="E89" s="31">
        <f>D89/D61</f>
        <v>0.0266059765590051</v>
      </c>
      <c r="F89" s="80">
        <f>F87-F61</f>
        <v>8071</v>
      </c>
      <c r="G89" s="31">
        <f>F89/F61</f>
        <v>0.02251890293239586</v>
      </c>
      <c r="H89" s="80">
        <f>H87-H61</f>
        <v>8768</v>
      </c>
      <c r="I89" s="31">
        <f>H89/H61</f>
        <v>0.024458348559361985</v>
      </c>
      <c r="J89" s="80">
        <f>J87-J61</f>
        <v>9543</v>
      </c>
      <c r="K89" s="31">
        <f>J89/J61</f>
        <v>0.026722484353779594</v>
      </c>
      <c r="L89" s="80">
        <f>L87-L61</f>
        <v>9718</v>
      </c>
      <c r="M89" s="31">
        <f>L89/L61</f>
        <v>0.027328151539352762</v>
      </c>
      <c r="N89" s="80">
        <f>N87-N61</f>
        <v>7248</v>
      </c>
      <c r="O89" s="31">
        <f>N89/N61</f>
        <v>0.020258202643516566</v>
      </c>
      <c r="P89" s="80">
        <f>P87-P61</f>
        <v>5459</v>
      </c>
      <c r="Q89" s="31">
        <f>P89/P61</f>
        <v>0.015094537873215836</v>
      </c>
      <c r="R89" s="80">
        <f>R87-R61</f>
        <v>6107</v>
      </c>
      <c r="S89" s="31">
        <f>R89/R61</f>
        <v>0.01679884028310736</v>
      </c>
      <c r="T89" s="80">
        <f>T87-T61</f>
        <v>4369</v>
      </c>
      <c r="U89" s="31">
        <f>T89/T61</f>
        <v>0.012031073158507806</v>
      </c>
      <c r="V89" s="80">
        <f>V87-V61</f>
        <v>4564</v>
      </c>
      <c r="W89" s="31">
        <f>V89/V61</f>
        <v>0.012558783305953865</v>
      </c>
      <c r="X89" s="80">
        <f>X87-X61</f>
        <v>4506</v>
      </c>
      <c r="Y89" s="31">
        <f>X89/X61</f>
        <v>0.012364989462592202</v>
      </c>
      <c r="Z89" s="85">
        <f>Z87-Z61</f>
        <v>6161</v>
      </c>
      <c r="AA89" s="54">
        <f>Z89/Z61</f>
        <v>0.016882736093870313</v>
      </c>
      <c r="AB89" s="10"/>
      <c r="AC89" s="43"/>
    </row>
    <row r="90" spans="1:30" ht="19.5" customHeight="1" thickBot="1" thickTop="1">
      <c r="A90" s="212" t="s">
        <v>9</v>
      </c>
      <c r="B90" s="216" t="s">
        <v>19</v>
      </c>
      <c r="C90" s="19"/>
      <c r="D90" s="81">
        <v>8459</v>
      </c>
      <c r="E90" s="23" t="s">
        <v>25</v>
      </c>
      <c r="F90" s="81">
        <v>6465</v>
      </c>
      <c r="G90" s="23" t="s">
        <v>25</v>
      </c>
      <c r="H90" s="81">
        <v>9942</v>
      </c>
      <c r="I90" s="23" t="s">
        <v>25</v>
      </c>
      <c r="J90" s="81">
        <v>6553</v>
      </c>
      <c r="K90" s="23" t="s">
        <v>25</v>
      </c>
      <c r="L90" s="81">
        <v>5711</v>
      </c>
      <c r="M90" s="23" t="s">
        <v>25</v>
      </c>
      <c r="N90" s="81">
        <v>8546</v>
      </c>
      <c r="O90" s="23" t="s">
        <v>25</v>
      </c>
      <c r="P90" s="81">
        <v>9737</v>
      </c>
      <c r="Q90" s="23" t="s">
        <v>25</v>
      </c>
      <c r="R90" s="81">
        <v>8849</v>
      </c>
      <c r="S90" s="23" t="s">
        <v>25</v>
      </c>
      <c r="T90" s="81">
        <v>9647</v>
      </c>
      <c r="U90" s="23" t="s">
        <v>25</v>
      </c>
      <c r="V90" s="81">
        <v>9301</v>
      </c>
      <c r="W90" s="23" t="s">
        <v>25</v>
      </c>
      <c r="X90" s="81">
        <v>8123</v>
      </c>
      <c r="Y90" s="23" t="s">
        <v>25</v>
      </c>
      <c r="Z90" s="87">
        <v>8377</v>
      </c>
      <c r="AA90" s="49" t="s">
        <v>25</v>
      </c>
      <c r="AB90" s="39">
        <f>D90+F90+H90+J90+L90+N90+P90+R90+T90+V90+X90+Z90</f>
        <v>99710</v>
      </c>
      <c r="AC90" s="26"/>
      <c r="AD90" s="29"/>
    </row>
    <row r="91" spans="1:30" ht="27" customHeight="1" thickBot="1" thickTop="1">
      <c r="A91" s="212"/>
      <c r="B91" s="217"/>
      <c r="C91" s="17" t="s">
        <v>20</v>
      </c>
      <c r="D91" s="89">
        <f>D90-Z64</f>
        <v>513</v>
      </c>
      <c r="E91" s="30">
        <f>D91/Z64</f>
        <v>0.06456078530078027</v>
      </c>
      <c r="F91" s="89">
        <f>F90-D90</f>
        <v>-1994</v>
      </c>
      <c r="G91" s="30">
        <f>F91/D90</f>
        <v>-0.23572526303345548</v>
      </c>
      <c r="H91" s="89">
        <f>H90-F90</f>
        <v>3477</v>
      </c>
      <c r="I91" s="30">
        <f>H91/F90</f>
        <v>0.5378190255220417</v>
      </c>
      <c r="J91" s="89">
        <f>J90-H90</f>
        <v>-3389</v>
      </c>
      <c r="K91" s="30">
        <f>J91/H90</f>
        <v>-0.3408770871052102</v>
      </c>
      <c r="L91" s="89">
        <f>L90-J90</f>
        <v>-842</v>
      </c>
      <c r="M91" s="30">
        <f>L91/J90</f>
        <v>-0.12849076758736458</v>
      </c>
      <c r="N91" s="79">
        <f>N90-L90</f>
        <v>2835</v>
      </c>
      <c r="O91" s="42">
        <f>N91/L90</f>
        <v>0.4964104360007004</v>
      </c>
      <c r="P91" s="79">
        <f>P90-N90</f>
        <v>1191</v>
      </c>
      <c r="Q91" s="42">
        <f>P91/N90</f>
        <v>0.1393634448864966</v>
      </c>
      <c r="R91" s="79">
        <f>R90-P90</f>
        <v>-888</v>
      </c>
      <c r="S91" s="42">
        <f>R91/P90</f>
        <v>-0.09119852110506316</v>
      </c>
      <c r="T91" s="79">
        <f>T90-R90</f>
        <v>798</v>
      </c>
      <c r="U91" s="42">
        <f>T91/R90</f>
        <v>0.09017968131992316</v>
      </c>
      <c r="V91" s="79">
        <f>V90-T90</f>
        <v>-346</v>
      </c>
      <c r="W91" s="42">
        <f>V91/T90</f>
        <v>-0.03586607235409972</v>
      </c>
      <c r="X91" s="79">
        <f>X90-V90</f>
        <v>-1178</v>
      </c>
      <c r="Y91" s="42">
        <f>X91/V90</f>
        <v>-0.12665304805934846</v>
      </c>
      <c r="Z91" s="85">
        <f>Z90-X90</f>
        <v>254</v>
      </c>
      <c r="AA91" s="54">
        <f>Z91/X90</f>
        <v>0.03126923550412409</v>
      </c>
      <c r="AB91" s="147">
        <f>X90+Z90</f>
        <v>16500</v>
      </c>
      <c r="AC91" s="48"/>
      <c r="AD91" s="91"/>
    </row>
    <row r="92" spans="1:30" ht="22.5" customHeight="1" thickBot="1" thickTop="1">
      <c r="A92" s="212"/>
      <c r="B92" s="218"/>
      <c r="C92" s="18" t="s">
        <v>21</v>
      </c>
      <c r="D92" s="80">
        <f>D90-D64</f>
        <v>-689</v>
      </c>
      <c r="E92" s="31">
        <f>D92/D64</f>
        <v>-0.07531700918233494</v>
      </c>
      <c r="F92" s="80">
        <f>F90-F64</f>
        <v>-458</v>
      </c>
      <c r="G92" s="31">
        <f>F92/F64</f>
        <v>-0.06615629062545139</v>
      </c>
      <c r="H92" s="80">
        <f>H90-H64</f>
        <v>2703</v>
      </c>
      <c r="I92" s="31">
        <f>H92/H64</f>
        <v>0.37339411520928306</v>
      </c>
      <c r="J92" s="80">
        <f>J90-J64</f>
        <v>-646</v>
      </c>
      <c r="K92" s="31">
        <f>J92/J64</f>
        <v>-0.08973468537296847</v>
      </c>
      <c r="L92" s="80">
        <f>L90-L64</f>
        <v>-71</v>
      </c>
      <c r="M92" s="31">
        <f>L92/L64</f>
        <v>-0.012279488066413005</v>
      </c>
      <c r="N92" s="80">
        <f>N90-N64</f>
        <v>-655</v>
      </c>
      <c r="O92" s="31">
        <f>N92/N64</f>
        <v>-0.07118791435713509</v>
      </c>
      <c r="P92" s="80">
        <f>P90-P64</f>
        <v>-917</v>
      </c>
      <c r="Q92" s="31">
        <f>P92/P64</f>
        <v>-0.08607095926412615</v>
      </c>
      <c r="R92" s="80">
        <f>R90-R64</f>
        <v>123</v>
      </c>
      <c r="S92" s="31">
        <f>R92/R64</f>
        <v>0.014095805638322256</v>
      </c>
      <c r="T92" s="80">
        <f>T90-T64</f>
        <v>1538</v>
      </c>
      <c r="U92" s="31">
        <f>T92/T64</f>
        <v>0.18966580342828956</v>
      </c>
      <c r="V92" s="80">
        <f>V90-V64</f>
        <v>1603</v>
      </c>
      <c r="W92" s="31">
        <f>V92/V64</f>
        <v>0.20823590542998183</v>
      </c>
      <c r="X92" s="80">
        <f>X90-X64</f>
        <v>870</v>
      </c>
      <c r="Y92" s="31">
        <f>X92/X64</f>
        <v>0.11995036536605543</v>
      </c>
      <c r="Z92" s="85">
        <f>Z90-Z64</f>
        <v>431</v>
      </c>
      <c r="AA92" s="54">
        <f>Z92/Z64</f>
        <v>0.054241127611376797</v>
      </c>
      <c r="AB92" s="40"/>
      <c r="AC92" s="90"/>
      <c r="AD92" s="47"/>
    </row>
    <row r="93" spans="1:30" ht="19.5" customHeight="1" thickBot="1" thickTop="1">
      <c r="A93" s="212" t="s">
        <v>10</v>
      </c>
      <c r="B93" s="216" t="s">
        <v>17</v>
      </c>
      <c r="C93" s="20"/>
      <c r="D93" s="82">
        <v>3344</v>
      </c>
      <c r="E93" s="23" t="s">
        <v>25</v>
      </c>
      <c r="F93" s="82">
        <v>3871</v>
      </c>
      <c r="G93" s="23" t="s">
        <v>25</v>
      </c>
      <c r="H93" s="82">
        <v>3768</v>
      </c>
      <c r="I93" s="23" t="s">
        <v>25</v>
      </c>
      <c r="J93" s="82">
        <v>4402</v>
      </c>
      <c r="K93" s="23" t="s">
        <v>25</v>
      </c>
      <c r="L93" s="82">
        <v>4306</v>
      </c>
      <c r="M93" s="23" t="s">
        <v>25</v>
      </c>
      <c r="N93" s="82">
        <v>5690</v>
      </c>
      <c r="O93" s="23" t="s">
        <v>25</v>
      </c>
      <c r="P93" s="82">
        <v>4689</v>
      </c>
      <c r="Q93" s="23" t="s">
        <v>25</v>
      </c>
      <c r="R93" s="82">
        <v>3678</v>
      </c>
      <c r="S93" s="23" t="s">
        <v>25</v>
      </c>
      <c r="T93" s="82">
        <v>8078</v>
      </c>
      <c r="U93" s="23" t="s">
        <v>25</v>
      </c>
      <c r="V93" s="82">
        <v>4704</v>
      </c>
      <c r="W93" s="23" t="s">
        <v>25</v>
      </c>
      <c r="X93" s="82">
        <v>3653</v>
      </c>
      <c r="Y93" s="23" t="s">
        <v>25</v>
      </c>
      <c r="Z93" s="88">
        <v>3179</v>
      </c>
      <c r="AA93" s="49" t="s">
        <v>25</v>
      </c>
      <c r="AB93" s="39">
        <f>D93+F93+H93+J93+L93+N93+P93+R93+T93+V93+X93+Z93</f>
        <v>53362</v>
      </c>
      <c r="AC93" s="26"/>
      <c r="AD93" s="29"/>
    </row>
    <row r="94" spans="1:30" ht="24.75" customHeight="1" thickBot="1" thickTop="1">
      <c r="A94" s="212"/>
      <c r="B94" s="217"/>
      <c r="C94" s="21" t="s">
        <v>20</v>
      </c>
      <c r="D94" s="89">
        <f>D93-Z67</f>
        <v>-660</v>
      </c>
      <c r="E94" s="30">
        <f>D94/Z67</f>
        <v>-0.16483516483516483</v>
      </c>
      <c r="F94" s="89">
        <f>F93-D93</f>
        <v>527</v>
      </c>
      <c r="G94" s="30">
        <f>F94/D93</f>
        <v>0.15759569377990432</v>
      </c>
      <c r="H94" s="89">
        <f>H93-F93</f>
        <v>-103</v>
      </c>
      <c r="I94" s="30">
        <f>H94/F93</f>
        <v>-0.02660811159907001</v>
      </c>
      <c r="J94" s="89">
        <f>J93-H93</f>
        <v>634</v>
      </c>
      <c r="K94" s="30">
        <f>J94/H93</f>
        <v>0.16825902335456475</v>
      </c>
      <c r="L94" s="89">
        <f>L93-J93</f>
        <v>-96</v>
      </c>
      <c r="M94" s="30">
        <f>L94/J93</f>
        <v>-0.021808268968650613</v>
      </c>
      <c r="N94" s="79">
        <f>N93-L93</f>
        <v>1384</v>
      </c>
      <c r="O94" s="42">
        <f>N94/L93</f>
        <v>0.3214119832791454</v>
      </c>
      <c r="P94" s="79">
        <f>P93-N93</f>
        <v>-1001</v>
      </c>
      <c r="Q94" s="42">
        <f>P94/N93</f>
        <v>-0.17592267135325132</v>
      </c>
      <c r="R94" s="79">
        <f>R93-P93</f>
        <v>-1011</v>
      </c>
      <c r="S94" s="42">
        <f>R94/P93</f>
        <v>-0.21561100447856685</v>
      </c>
      <c r="T94" s="79">
        <f>T93-R93</f>
        <v>4400</v>
      </c>
      <c r="U94" s="42">
        <f>T94/R93</f>
        <v>1.1963023382272975</v>
      </c>
      <c r="V94" s="79">
        <f>V93-T93</f>
        <v>-3374</v>
      </c>
      <c r="W94" s="42">
        <f>V94/T93</f>
        <v>-0.41767764298093585</v>
      </c>
      <c r="X94" s="79">
        <f>X93-V93</f>
        <v>-1051</v>
      </c>
      <c r="Y94" s="42">
        <f>X94/V93</f>
        <v>-0.2234268707482993</v>
      </c>
      <c r="Z94" s="85">
        <f>Z93-X93</f>
        <v>-474</v>
      </c>
      <c r="AA94" s="54">
        <f>Z94/X93</f>
        <v>-0.12975636463180948</v>
      </c>
      <c r="AB94" s="147">
        <f>X93+Z93</f>
        <v>6832</v>
      </c>
      <c r="AC94" s="48"/>
      <c r="AD94" s="91"/>
    </row>
    <row r="95" spans="1:30" ht="25.5" customHeight="1" thickBot="1" thickTop="1">
      <c r="A95" s="212"/>
      <c r="B95" s="218"/>
      <c r="C95" s="18" t="s">
        <v>21</v>
      </c>
      <c r="D95" s="80">
        <f>D93-D67</f>
        <v>350</v>
      </c>
      <c r="E95" s="31">
        <f>D95/D67</f>
        <v>0.11690046760187041</v>
      </c>
      <c r="F95" s="80">
        <f>F94-F67</f>
        <v>-2553</v>
      </c>
      <c r="G95" s="31">
        <f>F95/F67</f>
        <v>-0.8288961038961039</v>
      </c>
      <c r="H95" s="80">
        <f>H94-H67</f>
        <v>-4006</v>
      </c>
      <c r="I95" s="31">
        <f>H95/H67</f>
        <v>-1.0263899564437613</v>
      </c>
      <c r="J95" s="80">
        <f>J94-J67</f>
        <v>-4477</v>
      </c>
      <c r="K95" s="31">
        <f>J95/J67</f>
        <v>-0.875953825083154</v>
      </c>
      <c r="L95" s="80">
        <f>L94-L67</f>
        <v>-4739</v>
      </c>
      <c r="M95" s="31">
        <f>L95/L67</f>
        <v>-1.0206762868834804</v>
      </c>
      <c r="N95" s="80">
        <f>N94-N67</f>
        <v>-2693</v>
      </c>
      <c r="O95" s="31">
        <f>N95/N67</f>
        <v>-0.6605347068923227</v>
      </c>
      <c r="P95" s="80">
        <f>P94-P67</f>
        <v>-4999</v>
      </c>
      <c r="Q95" s="31">
        <f>P95/P67</f>
        <v>-1.250375187593797</v>
      </c>
      <c r="R95" s="80">
        <f>R94-R67</f>
        <v>-4712</v>
      </c>
      <c r="S95" s="31">
        <f>R95/R67</f>
        <v>-1.2731694136719804</v>
      </c>
      <c r="T95" s="80">
        <f>T94-T67</f>
        <v>-1286</v>
      </c>
      <c r="U95" s="31">
        <f>T95/T67</f>
        <v>-0.2261695392191347</v>
      </c>
      <c r="V95" s="80">
        <f>V94-V67</f>
        <v>-7451</v>
      </c>
      <c r="W95" s="31">
        <f>V95/V67</f>
        <v>-1.8275692911454502</v>
      </c>
      <c r="X95" s="80">
        <f>X94-X67</f>
        <v>-3953</v>
      </c>
      <c r="Y95" s="31">
        <f>X95/X67</f>
        <v>-1.3621640248104756</v>
      </c>
      <c r="Z95" s="85">
        <f>Z94-Z67</f>
        <v>-4478</v>
      </c>
      <c r="AA95" s="54">
        <f>Z95/Z67</f>
        <v>-1.1183816183816184</v>
      </c>
      <c r="AB95" s="40"/>
      <c r="AC95" s="48"/>
      <c r="AD95" s="47"/>
    </row>
    <row r="96" spans="1:30" ht="20.25" customHeight="1" thickBot="1" thickTop="1">
      <c r="A96" s="212" t="s">
        <v>11</v>
      </c>
      <c r="B96" s="216" t="s">
        <v>18</v>
      </c>
      <c r="C96" s="20"/>
      <c r="D96" s="82">
        <v>1015</v>
      </c>
      <c r="E96" s="23" t="s">
        <v>25</v>
      </c>
      <c r="F96" s="82">
        <v>1114</v>
      </c>
      <c r="G96" s="23" t="s">
        <v>25</v>
      </c>
      <c r="H96" s="82">
        <v>1205</v>
      </c>
      <c r="I96" s="23" t="s">
        <v>25</v>
      </c>
      <c r="J96" s="82">
        <v>1582</v>
      </c>
      <c r="K96" s="23" t="s">
        <v>25</v>
      </c>
      <c r="L96" s="82">
        <v>1393</v>
      </c>
      <c r="M96" s="23" t="s">
        <v>25</v>
      </c>
      <c r="N96" s="82">
        <v>1507</v>
      </c>
      <c r="O96" s="23" t="s">
        <v>25</v>
      </c>
      <c r="P96" s="82">
        <v>1306</v>
      </c>
      <c r="Q96" s="23" t="s">
        <v>25</v>
      </c>
      <c r="R96" s="82">
        <v>1162</v>
      </c>
      <c r="S96" s="23" t="s">
        <v>25</v>
      </c>
      <c r="T96" s="82">
        <v>2578</v>
      </c>
      <c r="U96" s="23" t="s">
        <v>25</v>
      </c>
      <c r="V96" s="82">
        <v>1328</v>
      </c>
      <c r="W96" s="23" t="s">
        <v>25</v>
      </c>
      <c r="X96" s="82">
        <v>1164</v>
      </c>
      <c r="Y96" s="23" t="s">
        <v>25</v>
      </c>
      <c r="Z96" s="88">
        <v>1074</v>
      </c>
      <c r="AA96" s="49" t="s">
        <v>25</v>
      </c>
      <c r="AB96" s="39">
        <f>D96+F96+H96+J96+L96+N96+P96+R96+T96+V96+X96+Z96</f>
        <v>16428</v>
      </c>
      <c r="AC96" s="26"/>
      <c r="AD96" s="29"/>
    </row>
    <row r="97" spans="1:30" ht="27.75" customHeight="1" thickBot="1" thickTop="1">
      <c r="A97" s="212"/>
      <c r="B97" s="217"/>
      <c r="C97" s="21" t="s">
        <v>20</v>
      </c>
      <c r="D97" s="89">
        <f>D96-Z70</f>
        <v>-1424</v>
      </c>
      <c r="E97" s="30">
        <f>D97/Z70</f>
        <v>-0.5838458384583846</v>
      </c>
      <c r="F97" s="89">
        <f>F96-D96</f>
        <v>99</v>
      </c>
      <c r="G97" s="30">
        <f>F97/D96</f>
        <v>0.09753694581280788</v>
      </c>
      <c r="H97" s="89">
        <f>H96-F96</f>
        <v>91</v>
      </c>
      <c r="I97" s="30">
        <f>H97/F96</f>
        <v>0.08168761220825853</v>
      </c>
      <c r="J97" s="89">
        <f>J96-H96</f>
        <v>377</v>
      </c>
      <c r="K97" s="30">
        <f>J97/H96</f>
        <v>0.3128630705394191</v>
      </c>
      <c r="L97" s="89">
        <f>L96-J96</f>
        <v>-189</v>
      </c>
      <c r="M97" s="30">
        <f>L97/J96</f>
        <v>-0.11946902654867257</v>
      </c>
      <c r="N97" s="79">
        <f>N96-L96</f>
        <v>114</v>
      </c>
      <c r="O97" s="42">
        <f>N97/L96</f>
        <v>0.08183776022972003</v>
      </c>
      <c r="P97" s="79">
        <f>P96-N96</f>
        <v>-201</v>
      </c>
      <c r="Q97" s="42">
        <f>P97/N96</f>
        <v>-0.1333775713337757</v>
      </c>
      <c r="R97" s="79">
        <f>R96-P96</f>
        <v>-144</v>
      </c>
      <c r="S97" s="42">
        <f>R97/P96</f>
        <v>-0.11026033690658499</v>
      </c>
      <c r="T97" s="79">
        <f>T96-R96</f>
        <v>1416</v>
      </c>
      <c r="U97" s="42">
        <f>T97/R96</f>
        <v>1.2185886402753872</v>
      </c>
      <c r="V97" s="79">
        <f>V96-T96</f>
        <v>-1250</v>
      </c>
      <c r="W97" s="42">
        <f>V97/T96</f>
        <v>-0.4848719937936385</v>
      </c>
      <c r="X97" s="79">
        <f>X96-V96</f>
        <v>-164</v>
      </c>
      <c r="Y97" s="42">
        <f>X97/V96</f>
        <v>-0.12349397590361445</v>
      </c>
      <c r="Z97" s="85">
        <f>Z96-X96</f>
        <v>-90</v>
      </c>
      <c r="AA97" s="54">
        <f>Z97/X96</f>
        <v>-0.07731958762886598</v>
      </c>
      <c r="AB97" s="147">
        <f>X96+Z96</f>
        <v>2238</v>
      </c>
      <c r="AC97" s="48"/>
      <c r="AD97" s="91"/>
    </row>
    <row r="98" spans="1:30" ht="27" customHeight="1" thickBot="1" thickTop="1">
      <c r="A98" s="212"/>
      <c r="B98" s="218"/>
      <c r="C98" s="18" t="s">
        <v>21</v>
      </c>
      <c r="D98" s="80">
        <f>D96-D70</f>
        <v>46</v>
      </c>
      <c r="E98" s="31">
        <f>D98/D70</f>
        <v>0.047471620227038186</v>
      </c>
      <c r="F98" s="80">
        <f>F96-F70</f>
        <v>106</v>
      </c>
      <c r="G98" s="31">
        <f>F98/F70</f>
        <v>0.10515873015873016</v>
      </c>
      <c r="H98" s="80">
        <f>H96-H70</f>
        <v>-153</v>
      </c>
      <c r="I98" s="31">
        <f>H98/H70</f>
        <v>-0.11266568483063329</v>
      </c>
      <c r="J98" s="80">
        <f>J96-J70</f>
        <v>-273</v>
      </c>
      <c r="K98" s="31">
        <f>J98/J70</f>
        <v>-0.1471698113207547</v>
      </c>
      <c r="L98" s="80">
        <f>L96-L70</f>
        <v>-44</v>
      </c>
      <c r="M98" s="31">
        <f>L98/L70</f>
        <v>-0.030619345859429367</v>
      </c>
      <c r="N98" s="80">
        <f>N96-N70</f>
        <v>208</v>
      </c>
      <c r="O98" s="31">
        <f>N98/N70</f>
        <v>0.1601231716705158</v>
      </c>
      <c r="P98" s="80">
        <f>P96-P70</f>
        <v>-16</v>
      </c>
      <c r="Q98" s="31">
        <f>P98/P70</f>
        <v>-0.012102874432677761</v>
      </c>
      <c r="R98" s="80">
        <f>R96-R70</f>
        <v>96</v>
      </c>
      <c r="S98" s="31">
        <f>R98/R70</f>
        <v>0.0900562851782364</v>
      </c>
      <c r="T98" s="80">
        <f>T96-T70</f>
        <v>2119</v>
      </c>
      <c r="U98" s="31">
        <f>T98/T70</f>
        <v>4.616557734204793</v>
      </c>
      <c r="V98" s="80">
        <f>V96-V70</f>
        <v>142</v>
      </c>
      <c r="W98" s="31">
        <f>V98/V70</f>
        <v>0.11973018549747048</v>
      </c>
      <c r="X98" s="80">
        <f>X96-X70</f>
        <v>-1408</v>
      </c>
      <c r="Y98" s="31">
        <f>X98/X70</f>
        <v>-0.5474339035769828</v>
      </c>
      <c r="Z98" s="85">
        <f>Z96-Z70</f>
        <v>-1365</v>
      </c>
      <c r="AA98" s="54">
        <f>Z98/Z70</f>
        <v>-0.5596555965559655</v>
      </c>
      <c r="AB98" s="40"/>
      <c r="AC98" s="90"/>
      <c r="AD98" s="47"/>
    </row>
    <row r="99" spans="1:30" ht="21" customHeight="1" thickBot="1" thickTop="1">
      <c r="A99" s="212" t="s">
        <v>12</v>
      </c>
      <c r="B99" s="216" t="s">
        <v>16</v>
      </c>
      <c r="C99" s="20"/>
      <c r="D99" s="82">
        <v>5321</v>
      </c>
      <c r="E99" s="23" t="s">
        <v>25</v>
      </c>
      <c r="F99" s="82">
        <v>3457</v>
      </c>
      <c r="G99" s="23" t="s">
        <v>25</v>
      </c>
      <c r="H99" s="82">
        <v>3930</v>
      </c>
      <c r="I99" s="23" t="s">
        <v>25</v>
      </c>
      <c r="J99" s="82">
        <v>4024</v>
      </c>
      <c r="K99" s="23" t="s">
        <v>25</v>
      </c>
      <c r="L99" s="82">
        <v>3454</v>
      </c>
      <c r="M99" s="23" t="s">
        <v>25</v>
      </c>
      <c r="N99" s="82">
        <v>3484</v>
      </c>
      <c r="O99" s="23" t="s">
        <v>25</v>
      </c>
      <c r="P99" s="82">
        <v>4141</v>
      </c>
      <c r="Q99" s="23" t="s">
        <v>25</v>
      </c>
      <c r="R99" s="82">
        <v>5470</v>
      </c>
      <c r="S99" s="23" t="s">
        <v>25</v>
      </c>
      <c r="T99" s="82">
        <v>4198</v>
      </c>
      <c r="U99" s="23" t="s">
        <v>25</v>
      </c>
      <c r="V99" s="82">
        <v>4775</v>
      </c>
      <c r="W99" s="23" t="s">
        <v>25</v>
      </c>
      <c r="X99" s="82">
        <v>4611</v>
      </c>
      <c r="Y99" s="23" t="s">
        <v>25</v>
      </c>
      <c r="Z99" s="88">
        <v>5126</v>
      </c>
      <c r="AA99" s="49" t="s">
        <v>25</v>
      </c>
      <c r="AB99" s="39">
        <f>D99+F99+H99+J99+L99+N99+P99+R99+T99+V99+X99+Z99</f>
        <v>51991</v>
      </c>
      <c r="AC99" s="26"/>
      <c r="AD99" s="29"/>
    </row>
    <row r="100" spans="1:30" ht="22.5" customHeight="1" thickBot="1" thickTop="1">
      <c r="A100" s="212"/>
      <c r="B100" s="217"/>
      <c r="C100" s="21" t="s">
        <v>20</v>
      </c>
      <c r="D100" s="89">
        <f>D99-Z73</f>
        <v>399</v>
      </c>
      <c r="E100" s="30">
        <f>D100/Z73</f>
        <v>0.0810646078829744</v>
      </c>
      <c r="F100" s="89">
        <f>F99-D99</f>
        <v>-1864</v>
      </c>
      <c r="G100" s="30">
        <f>F100/D99</f>
        <v>-0.3503100920879534</v>
      </c>
      <c r="H100" s="89">
        <f>H99-F99</f>
        <v>473</v>
      </c>
      <c r="I100" s="30">
        <f>H100/F99</f>
        <v>0.1368238356956899</v>
      </c>
      <c r="J100" s="89">
        <f>J99-H99</f>
        <v>94</v>
      </c>
      <c r="K100" s="30">
        <f>J100/H99</f>
        <v>0.02391857506361323</v>
      </c>
      <c r="L100" s="89">
        <f>L99-J99</f>
        <v>-570</v>
      </c>
      <c r="M100" s="30">
        <f>L100/J99</f>
        <v>-0.14165009940357853</v>
      </c>
      <c r="N100" s="79">
        <f>N99-L99</f>
        <v>30</v>
      </c>
      <c r="O100" s="42">
        <f>N100/L99</f>
        <v>0.008685581933989578</v>
      </c>
      <c r="P100" s="79">
        <f>P99-N99</f>
        <v>657</v>
      </c>
      <c r="Q100" s="42">
        <f>P100/N99</f>
        <v>0.18857634902411022</v>
      </c>
      <c r="R100" s="79">
        <f>R99-P99</f>
        <v>1329</v>
      </c>
      <c r="S100" s="42">
        <f>R100/P99</f>
        <v>0.3209369717459551</v>
      </c>
      <c r="T100" s="79">
        <f>T99-R99</f>
        <v>-1272</v>
      </c>
      <c r="U100" s="42">
        <f>T100/R99</f>
        <v>-0.23254113345521024</v>
      </c>
      <c r="V100" s="79">
        <f>V99-T99</f>
        <v>577</v>
      </c>
      <c r="W100" s="42">
        <f>V100/T99</f>
        <v>0.137446403049071</v>
      </c>
      <c r="X100" s="79">
        <f>X99-V99</f>
        <v>-164</v>
      </c>
      <c r="Y100" s="42">
        <f>X100/V99</f>
        <v>-0.0343455497382199</v>
      </c>
      <c r="Z100" s="85">
        <f>Z99-X99</f>
        <v>515</v>
      </c>
      <c r="AA100" s="54">
        <f>Z100/X99</f>
        <v>0.11168943829971807</v>
      </c>
      <c r="AB100" s="147">
        <f>X99+Z99</f>
        <v>9737</v>
      </c>
      <c r="AC100" s="115"/>
      <c r="AD100" s="91"/>
    </row>
    <row r="101" spans="1:28" ht="25.5" customHeight="1" thickBot="1" thickTop="1">
      <c r="A101" s="212"/>
      <c r="B101" s="218"/>
      <c r="C101" s="18" t="s">
        <v>21</v>
      </c>
      <c r="D101" s="80">
        <f>D99-D73</f>
        <v>-711</v>
      </c>
      <c r="E101" s="31">
        <f>D101/D73</f>
        <v>-0.11787135278514589</v>
      </c>
      <c r="F101" s="80">
        <f>F99-F73</f>
        <v>-440</v>
      </c>
      <c r="G101" s="31">
        <f>F101/F73</f>
        <v>-0.11290736463946625</v>
      </c>
      <c r="H101" s="80">
        <f>H99-H73</f>
        <v>-3</v>
      </c>
      <c r="I101" s="31">
        <f>H101/H73</f>
        <v>-0.0007627765064836003</v>
      </c>
      <c r="J101" s="80">
        <f>J99-J73</f>
        <v>253</v>
      </c>
      <c r="K101" s="31">
        <f>J101/J73</f>
        <v>0.06709095730575444</v>
      </c>
      <c r="L101" s="80">
        <f>L99-L73</f>
        <v>241</v>
      </c>
      <c r="M101" s="31">
        <f>L101/L73</f>
        <v>0.07500778089013384</v>
      </c>
      <c r="N101" s="80">
        <f>N99-N73</f>
        <v>79</v>
      </c>
      <c r="O101" s="31">
        <f>N101/N73</f>
        <v>0.023201174743024962</v>
      </c>
      <c r="P101" s="80">
        <f>P99-P73</f>
        <v>-270</v>
      </c>
      <c r="Q101" s="31">
        <f>P101/P73</f>
        <v>-0.06121060983903877</v>
      </c>
      <c r="R101" s="80">
        <f>R99-R73</f>
        <v>833</v>
      </c>
      <c r="S101" s="31">
        <f>R101/R73</f>
        <v>0.17964200992020704</v>
      </c>
      <c r="T101" s="80">
        <f>T99-T73</f>
        <v>395</v>
      </c>
      <c r="U101" s="31">
        <f>T101/T73</f>
        <v>0.10386536944517487</v>
      </c>
      <c r="V101" s="80">
        <f>V99-V73</f>
        <v>1230</v>
      </c>
      <c r="W101" s="31">
        <f>V101/V73</f>
        <v>0.3469675599435825</v>
      </c>
      <c r="X101" s="80">
        <f>X99-X73</f>
        <v>678</v>
      </c>
      <c r="Y101" s="31">
        <f>X101/X73</f>
        <v>0.17238749046529367</v>
      </c>
      <c r="Z101" s="85">
        <f>Z99-Z73</f>
        <v>204</v>
      </c>
      <c r="AA101" s="54">
        <f>Z101/Z73</f>
        <v>0.04144656643640796</v>
      </c>
      <c r="AB101" s="10"/>
    </row>
    <row r="102" spans="1:28" ht="18.75" customHeight="1" thickBot="1">
      <c r="A102" s="266" t="s">
        <v>13</v>
      </c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3"/>
      <c r="AB102" s="10"/>
    </row>
    <row r="103" spans="1:28" ht="21.75" customHeight="1" thickBot="1">
      <c r="A103" s="212" t="s">
        <v>14</v>
      </c>
      <c r="B103" s="216" t="s">
        <v>15</v>
      </c>
      <c r="C103" s="5"/>
      <c r="D103" s="82">
        <v>8458</v>
      </c>
      <c r="E103" s="23" t="s">
        <v>25</v>
      </c>
      <c r="F103" s="82">
        <v>8829</v>
      </c>
      <c r="G103" s="23" t="s">
        <v>25</v>
      </c>
      <c r="H103" s="82">
        <v>8195</v>
      </c>
      <c r="I103" s="23" t="s">
        <v>25</v>
      </c>
      <c r="J103" s="82">
        <v>7823</v>
      </c>
      <c r="K103" s="23" t="s">
        <v>25</v>
      </c>
      <c r="L103" s="82">
        <v>7952</v>
      </c>
      <c r="M103" s="23" t="s">
        <v>25</v>
      </c>
      <c r="N103" s="82">
        <v>7775</v>
      </c>
      <c r="O103" s="23" t="s">
        <v>25</v>
      </c>
      <c r="P103" s="82">
        <v>7404</v>
      </c>
      <c r="Q103" s="23" t="s">
        <v>25</v>
      </c>
      <c r="R103" s="82">
        <v>8046</v>
      </c>
      <c r="S103" s="23" t="s">
        <v>25</v>
      </c>
      <c r="T103" s="82">
        <v>8819</v>
      </c>
      <c r="U103" s="23" t="s">
        <v>25</v>
      </c>
      <c r="V103" s="82">
        <v>7965</v>
      </c>
      <c r="W103" s="23" t="s">
        <v>25</v>
      </c>
      <c r="X103" s="82">
        <v>7807</v>
      </c>
      <c r="Y103" s="23" t="s">
        <v>25</v>
      </c>
      <c r="Z103" s="116">
        <v>8093</v>
      </c>
      <c r="AA103" s="117" t="s">
        <v>25</v>
      </c>
      <c r="AB103" s="10"/>
    </row>
    <row r="104" spans="1:28" ht="24" customHeight="1" thickBot="1" thickTop="1">
      <c r="A104" s="212"/>
      <c r="B104" s="217"/>
      <c r="C104" s="21" t="s">
        <v>20</v>
      </c>
      <c r="D104" s="89">
        <f>D103-Z77</f>
        <v>3631</v>
      </c>
      <c r="E104" s="30">
        <f>D104/Z77</f>
        <v>0.7522270561425316</v>
      </c>
      <c r="F104" s="89">
        <f>F103-D103</f>
        <v>371</v>
      </c>
      <c r="G104" s="30">
        <f>F104/D103</f>
        <v>0.04386379758808229</v>
      </c>
      <c r="H104" s="89">
        <f>H103-F103</f>
        <v>-634</v>
      </c>
      <c r="I104" s="30">
        <f>H104/F103</f>
        <v>-0.07180881186997395</v>
      </c>
      <c r="J104" s="89">
        <f>J103-H103</f>
        <v>-372</v>
      </c>
      <c r="K104" s="30">
        <f>J104/H103</f>
        <v>-0.04539353264185479</v>
      </c>
      <c r="L104" s="89">
        <f>L103-J103</f>
        <v>129</v>
      </c>
      <c r="M104" s="30">
        <f>L104/J103</f>
        <v>0.016489837658187397</v>
      </c>
      <c r="N104" s="79">
        <f>N103-L103</f>
        <v>-177</v>
      </c>
      <c r="O104" s="42">
        <f>N104/L103</f>
        <v>-0.022258551307847083</v>
      </c>
      <c r="P104" s="79">
        <f>P103-N103</f>
        <v>-371</v>
      </c>
      <c r="Q104" s="42">
        <f>P104/N103</f>
        <v>-0.04771704180064309</v>
      </c>
      <c r="R104" s="79">
        <f>R103-P103</f>
        <v>642</v>
      </c>
      <c r="S104" s="42">
        <f>R104/P103</f>
        <v>0.08670988654781199</v>
      </c>
      <c r="T104" s="79">
        <f>T103-R103</f>
        <v>773</v>
      </c>
      <c r="U104" s="42">
        <f>T104/R103</f>
        <v>0.09607258264976386</v>
      </c>
      <c r="V104" s="79">
        <f>V103-T103</f>
        <v>-854</v>
      </c>
      <c r="W104" s="42">
        <f>V104/T103</f>
        <v>-0.09683637600634992</v>
      </c>
      <c r="X104" s="79">
        <f>X103-V103</f>
        <v>-158</v>
      </c>
      <c r="Y104" s="42">
        <f>X104/V103</f>
        <v>-0.019836785938480855</v>
      </c>
      <c r="Z104" s="85">
        <f>Z103-X103</f>
        <v>286</v>
      </c>
      <c r="AA104" s="54">
        <f>Z104/X103</f>
        <v>0.036633790188292555</v>
      </c>
      <c r="AB104" s="10"/>
    </row>
    <row r="105" spans="1:28" ht="26.25" customHeight="1" thickBot="1" thickTop="1">
      <c r="A105" s="212"/>
      <c r="B105" s="218"/>
      <c r="C105" s="18" t="s">
        <v>21</v>
      </c>
      <c r="D105" s="80">
        <f>D103-D77</f>
        <v>-1770</v>
      </c>
      <c r="E105" s="31">
        <f>D105/D77</f>
        <v>-0.17305436057880327</v>
      </c>
      <c r="F105" s="80">
        <f>F103-F77</f>
        <v>-2109</v>
      </c>
      <c r="G105" s="31">
        <f>F105/F77</f>
        <v>-0.19281404278661546</v>
      </c>
      <c r="H105" s="80">
        <f>H103-H77</f>
        <v>-3198</v>
      </c>
      <c r="I105" s="31">
        <f>H105/H77</f>
        <v>-0.2806986746247696</v>
      </c>
      <c r="J105" s="80">
        <f>J103-J77</f>
        <v>-2853</v>
      </c>
      <c r="K105" s="31">
        <f>J105/J77</f>
        <v>-0.2672349194454852</v>
      </c>
      <c r="L105" s="80">
        <f>L103-L77</f>
        <v>-2198</v>
      </c>
      <c r="M105" s="31">
        <f>L105/L77</f>
        <v>-0.21655172413793103</v>
      </c>
      <c r="N105" s="80">
        <f>N103-N77</f>
        <v>-947</v>
      </c>
      <c r="O105" s="31">
        <f>N105/N77</f>
        <v>-0.10857601467553313</v>
      </c>
      <c r="P105" s="80">
        <f>P103-P77</f>
        <v>-868</v>
      </c>
      <c r="Q105" s="31">
        <f>P105/P77</f>
        <v>-0.10493230174081238</v>
      </c>
      <c r="R105" s="80">
        <f>R103-R77</f>
        <v>-674</v>
      </c>
      <c r="S105" s="31">
        <f>R105/R77</f>
        <v>-0.07729357798165137</v>
      </c>
      <c r="T105" s="80">
        <f>T103-T77</f>
        <v>2693</v>
      </c>
      <c r="U105" s="31">
        <f>T105/T77</f>
        <v>0.4396016976820111</v>
      </c>
      <c r="V105" s="80">
        <f>V103-V77</f>
        <v>554</v>
      </c>
      <c r="W105" s="31">
        <f>V105/V77</f>
        <v>0.07475374443394954</v>
      </c>
      <c r="X105" s="80">
        <f>X103-X77</f>
        <v>3456</v>
      </c>
      <c r="Y105" s="31">
        <f>X105/X77</f>
        <v>0.7943001608825557</v>
      </c>
      <c r="Z105" s="85">
        <f>Z103-Z77</f>
        <v>3266</v>
      </c>
      <c r="AA105" s="54">
        <f>Z105/Z77</f>
        <v>0.6766107313030868</v>
      </c>
      <c r="AB105" s="10"/>
    </row>
    <row r="106" ht="45.75" customHeight="1" thickBot="1"/>
    <row r="107" spans="1:29" ht="35.25" customHeight="1" thickBot="1" thickTop="1">
      <c r="A107" s="301" t="s">
        <v>97</v>
      </c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244" t="s">
        <v>0</v>
      </c>
      <c r="B109" s="262" t="s">
        <v>1</v>
      </c>
      <c r="C109" s="262"/>
      <c r="D109" s="214" t="s">
        <v>96</v>
      </c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248"/>
      <c r="U109" s="248"/>
      <c r="V109" s="248"/>
      <c r="W109" s="248"/>
      <c r="X109" s="248"/>
      <c r="Y109" s="248"/>
      <c r="Z109" s="248"/>
      <c r="AA109" s="249"/>
      <c r="AB109" s="250" t="s">
        <v>22</v>
      </c>
      <c r="AC109" s="235" t="s">
        <v>23</v>
      </c>
      <c r="AD109" s="236"/>
    </row>
    <row r="110" spans="1:30" ht="24" customHeight="1" thickBot="1" thickTop="1">
      <c r="A110" s="244"/>
      <c r="B110" s="263"/>
      <c r="C110" s="279"/>
      <c r="D110" s="239" t="s">
        <v>4</v>
      </c>
      <c r="E110" s="240"/>
      <c r="F110" s="239" t="s">
        <v>5</v>
      </c>
      <c r="G110" s="240"/>
      <c r="H110" s="239" t="s">
        <v>26</v>
      </c>
      <c r="I110" s="240"/>
      <c r="J110" s="239" t="s">
        <v>27</v>
      </c>
      <c r="K110" s="240"/>
      <c r="L110" s="239" t="s">
        <v>28</v>
      </c>
      <c r="M110" s="240"/>
      <c r="N110" s="239" t="s">
        <v>29</v>
      </c>
      <c r="O110" s="240"/>
      <c r="P110" s="239" t="s">
        <v>33</v>
      </c>
      <c r="Q110" s="240"/>
      <c r="R110" s="239" t="s">
        <v>40</v>
      </c>
      <c r="S110" s="240"/>
      <c r="T110" s="239" t="s">
        <v>45</v>
      </c>
      <c r="U110" s="240"/>
      <c r="V110" s="239" t="s">
        <v>46</v>
      </c>
      <c r="W110" s="240"/>
      <c r="X110" s="239" t="s">
        <v>49</v>
      </c>
      <c r="Y110" s="240"/>
      <c r="Z110" s="219" t="s">
        <v>50</v>
      </c>
      <c r="AA110" s="220"/>
      <c r="AB110" s="251"/>
      <c r="AC110" s="237"/>
      <c r="AD110" s="238"/>
    </row>
    <row r="111" spans="1:30" ht="21.75" customHeight="1" thickBot="1" thickTop="1">
      <c r="A111" s="2"/>
      <c r="B111" s="1"/>
      <c r="C111" s="295" t="s">
        <v>37</v>
      </c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7"/>
      <c r="U111" s="297"/>
      <c r="V111" s="297"/>
      <c r="W111" s="297"/>
      <c r="X111" s="297"/>
      <c r="Y111" s="297"/>
      <c r="Z111" s="298"/>
      <c r="AA111" s="299"/>
      <c r="AB111" s="252"/>
      <c r="AC111" s="24" t="s">
        <v>24</v>
      </c>
      <c r="AD111" s="25" t="s">
        <v>25</v>
      </c>
    </row>
    <row r="112" spans="1:30" ht="13.5" thickBot="1">
      <c r="A112" s="3"/>
      <c r="B112" s="3"/>
      <c r="C112" s="3"/>
      <c r="D112" s="6"/>
      <c r="E112" s="3"/>
      <c r="F112" s="36"/>
      <c r="G112" s="4"/>
      <c r="H112" s="37"/>
      <c r="I112" s="16"/>
      <c r="J112" s="36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00"/>
      <c r="AA112" s="248"/>
      <c r="AB112" s="284"/>
      <c r="AC112" s="258"/>
      <c r="AD112" s="259"/>
    </row>
    <row r="113" spans="1:30" ht="24.75" customHeight="1" thickBot="1" thickTop="1">
      <c r="A113" s="212" t="s">
        <v>7</v>
      </c>
      <c r="B113" s="216" t="s">
        <v>8</v>
      </c>
      <c r="C113" s="7"/>
      <c r="D113" s="78">
        <v>374294</v>
      </c>
      <c r="E113" s="22" t="s">
        <v>25</v>
      </c>
      <c r="F113" s="78">
        <v>375490</v>
      </c>
      <c r="G113" s="22" t="s">
        <v>25</v>
      </c>
      <c r="H113" s="78">
        <v>374492</v>
      </c>
      <c r="I113" s="22" t="s">
        <v>25</v>
      </c>
      <c r="J113" s="78">
        <v>373372</v>
      </c>
      <c r="K113" s="22" t="s">
        <v>25</v>
      </c>
      <c r="L113" s="78">
        <v>372266</v>
      </c>
      <c r="M113" s="22" t="s">
        <v>25</v>
      </c>
      <c r="N113" s="78">
        <v>374315</v>
      </c>
      <c r="O113" s="22" t="s">
        <v>25</v>
      </c>
      <c r="P113" s="78">
        <v>378306</v>
      </c>
      <c r="Q113" s="22" t="s">
        <v>25</v>
      </c>
      <c r="R113" s="78">
        <v>381778</v>
      </c>
      <c r="S113" s="22" t="s">
        <v>25</v>
      </c>
      <c r="T113" s="78">
        <v>381329</v>
      </c>
      <c r="U113" s="22" t="s">
        <v>25</v>
      </c>
      <c r="V113" s="78">
        <v>381963</v>
      </c>
      <c r="W113" s="22" t="s">
        <v>25</v>
      </c>
      <c r="X113" s="78">
        <v>383023</v>
      </c>
      <c r="Y113" s="22" t="s">
        <v>25</v>
      </c>
      <c r="Z113" s="84">
        <v>384852</v>
      </c>
      <c r="AA113" s="49" t="s">
        <v>25</v>
      </c>
      <c r="AB113" s="277"/>
      <c r="AC113" s="307"/>
      <c r="AD113" s="61"/>
    </row>
    <row r="114" spans="1:29" ht="24.75" customHeight="1" thickBot="1" thickTop="1">
      <c r="A114" s="212"/>
      <c r="B114" s="217"/>
      <c r="C114" s="17" t="s">
        <v>20</v>
      </c>
      <c r="D114" s="89">
        <f>D113-Z87</f>
        <v>3204</v>
      </c>
      <c r="E114" s="30">
        <f>D114/Z87</f>
        <v>0.008634024091190816</v>
      </c>
      <c r="F114" s="89">
        <f>F113-D113</f>
        <v>1196</v>
      </c>
      <c r="G114" s="30">
        <f>F114/D113</f>
        <v>0.0031953491105922082</v>
      </c>
      <c r="H114" s="89">
        <f>H113-F113</f>
        <v>-998</v>
      </c>
      <c r="I114" s="30">
        <f>H114/F113</f>
        <v>-0.002657860395749554</v>
      </c>
      <c r="J114" s="89">
        <f>J113-H113</f>
        <v>-1120</v>
      </c>
      <c r="K114" s="30">
        <f>J114/H113</f>
        <v>-0.0029907180927763477</v>
      </c>
      <c r="L114" s="89">
        <f>L113-J113</f>
        <v>-1106</v>
      </c>
      <c r="M114" s="30">
        <f>L114/J113</f>
        <v>-0.0029621932014184246</v>
      </c>
      <c r="N114" s="79">
        <f>N113-L113</f>
        <v>2049</v>
      </c>
      <c r="O114" s="42">
        <f>N114/L113</f>
        <v>0.0055041287681389115</v>
      </c>
      <c r="P114" s="79">
        <f>P113-N113</f>
        <v>3991</v>
      </c>
      <c r="Q114" s="42">
        <f>P114/N113</f>
        <v>0.010662142847601619</v>
      </c>
      <c r="R114" s="79">
        <f>R113-P113</f>
        <v>3472</v>
      </c>
      <c r="S114" s="42">
        <f>R114/P113</f>
        <v>0.009177755573530422</v>
      </c>
      <c r="T114" s="79">
        <f>T113-R113</f>
        <v>-449</v>
      </c>
      <c r="U114" s="42">
        <f>T114/R113</f>
        <v>-0.001176076148966153</v>
      </c>
      <c r="V114" s="79">
        <f>V113-T113</f>
        <v>634</v>
      </c>
      <c r="W114" s="42">
        <f>V114/T113</f>
        <v>0.001662606305840888</v>
      </c>
      <c r="X114" s="79">
        <f>X113-V113</f>
        <v>1060</v>
      </c>
      <c r="Y114" s="42">
        <f>X114/V113</f>
        <v>0.0027751379060275473</v>
      </c>
      <c r="Z114" s="85">
        <f>Z113-X113</f>
        <v>1829</v>
      </c>
      <c r="AA114" s="54">
        <f>Z114/X113</f>
        <v>0.004775170159494338</v>
      </c>
      <c r="AB114" s="84">
        <f>(D113+F113+H113+J113+L113+N113+P113+R113+T113+V113+X113+Z113)/12</f>
        <v>377956.6666666667</v>
      </c>
      <c r="AC114" s="9"/>
    </row>
    <row r="115" spans="1:29" ht="24.75" customHeight="1" thickBot="1" thickTop="1">
      <c r="A115" s="212"/>
      <c r="B115" s="218"/>
      <c r="C115" s="18" t="s">
        <v>21</v>
      </c>
      <c r="D115" s="80">
        <f>D113-D87</f>
        <v>7114</v>
      </c>
      <c r="E115" s="31">
        <f>D115/D87</f>
        <v>0.019374693610763112</v>
      </c>
      <c r="F115" s="80">
        <f>F113-F87</f>
        <v>9009</v>
      </c>
      <c r="G115" s="31">
        <f>F115/F87</f>
        <v>0.024582447657586614</v>
      </c>
      <c r="H115" s="80">
        <f>H113-H87</f>
        <v>7237</v>
      </c>
      <c r="I115" s="31">
        <f>H115/H87</f>
        <v>0.019705654109542416</v>
      </c>
      <c r="J115" s="80">
        <f>J113-J87</f>
        <v>6714</v>
      </c>
      <c r="K115" s="31">
        <f>J115/J87</f>
        <v>0.018311341904445014</v>
      </c>
      <c r="L115" s="80">
        <f>L113-L87</f>
        <v>6944</v>
      </c>
      <c r="M115" s="31">
        <f>L115/L87</f>
        <v>0.019007888930860993</v>
      </c>
      <c r="N115" s="80">
        <f>N113-N87</f>
        <v>9286</v>
      </c>
      <c r="O115" s="31">
        <f>N115/N87</f>
        <v>0.025439074703653683</v>
      </c>
      <c r="P115" s="80">
        <f>P113-P87</f>
        <v>11193</v>
      </c>
      <c r="Q115" s="31">
        <f>P115/P87</f>
        <v>0.03048924990398052</v>
      </c>
      <c r="R115" s="80">
        <f>R113-R87</f>
        <v>12134</v>
      </c>
      <c r="S115" s="31">
        <f>R115/R87</f>
        <v>0.03282617870166971</v>
      </c>
      <c r="T115" s="80">
        <f>T113-T87</f>
        <v>13817</v>
      </c>
      <c r="U115" s="31">
        <f>T115/T87</f>
        <v>0.0375960512854002</v>
      </c>
      <c r="V115" s="80">
        <f>V113-V87</f>
        <v>13988</v>
      </c>
      <c r="W115" s="31">
        <f>V115/V87</f>
        <v>0.038013452000815275</v>
      </c>
      <c r="X115" s="80">
        <f>X113-X87</f>
        <v>14101</v>
      </c>
      <c r="Y115" s="31">
        <f>X115/X87</f>
        <v>0.0382221716243542</v>
      </c>
      <c r="Z115" s="85">
        <f>Z113-Z87</f>
        <v>13762</v>
      </c>
      <c r="AA115" s="54">
        <f>Z115/Z87</f>
        <v>0.03708534317820475</v>
      </c>
      <c r="AB115" s="10"/>
      <c r="AC115" s="43"/>
    </row>
    <row r="116" spans="1:30" ht="24.75" customHeight="1" thickBot="1" thickTop="1">
      <c r="A116" s="212" t="s">
        <v>9</v>
      </c>
      <c r="B116" s="216" t="s">
        <v>19</v>
      </c>
      <c r="C116" s="19"/>
      <c r="D116" s="81">
        <v>9728</v>
      </c>
      <c r="E116" s="23" t="s">
        <v>25</v>
      </c>
      <c r="F116" s="81">
        <v>7166</v>
      </c>
      <c r="G116" s="23" t="s">
        <v>25</v>
      </c>
      <c r="H116" s="81">
        <v>6670</v>
      </c>
      <c r="I116" s="23" t="s">
        <v>25</v>
      </c>
      <c r="J116" s="81">
        <v>6619</v>
      </c>
      <c r="K116" s="23" t="s">
        <v>25</v>
      </c>
      <c r="L116" s="81">
        <v>6181</v>
      </c>
      <c r="M116" s="23" t="s">
        <v>25</v>
      </c>
      <c r="N116" s="81">
        <v>8530</v>
      </c>
      <c r="O116" s="23" t="s">
        <v>25</v>
      </c>
      <c r="P116" s="81">
        <v>10729</v>
      </c>
      <c r="Q116" s="23" t="s">
        <v>25</v>
      </c>
      <c r="R116" s="81">
        <v>9812</v>
      </c>
      <c r="S116" s="23" t="s">
        <v>25</v>
      </c>
      <c r="T116" s="81">
        <v>8887</v>
      </c>
      <c r="U116" s="23" t="s">
        <v>25</v>
      </c>
      <c r="V116" s="81">
        <v>8776</v>
      </c>
      <c r="W116" s="23" t="s">
        <v>25</v>
      </c>
      <c r="X116" s="81">
        <v>8369</v>
      </c>
      <c r="Y116" s="23" t="s">
        <v>25</v>
      </c>
      <c r="Z116" s="87">
        <v>8408</v>
      </c>
      <c r="AA116" s="49" t="s">
        <v>25</v>
      </c>
      <c r="AB116" s="39">
        <f>D116+F116+H116+J116+L116+N116+P116+R116+T116+V116+X116+Z116</f>
        <v>99875</v>
      </c>
      <c r="AC116" s="26"/>
      <c r="AD116" s="29"/>
    </row>
    <row r="117" spans="1:30" ht="24.75" customHeight="1" thickBot="1" thickTop="1">
      <c r="A117" s="212"/>
      <c r="B117" s="217"/>
      <c r="C117" s="17" t="s">
        <v>20</v>
      </c>
      <c r="D117" s="89">
        <f>D116-Z90</f>
        <v>1351</v>
      </c>
      <c r="E117" s="30">
        <f>D117/Z90</f>
        <v>0.16127491942222752</v>
      </c>
      <c r="F117" s="89">
        <f>F116-D116</f>
        <v>-2562</v>
      </c>
      <c r="G117" s="30">
        <f>F117/D116</f>
        <v>-0.26336348684210525</v>
      </c>
      <c r="H117" s="89">
        <f>H116-F116</f>
        <v>-496</v>
      </c>
      <c r="I117" s="30">
        <f>H117/F116</f>
        <v>-0.06921574099916271</v>
      </c>
      <c r="J117" s="89">
        <f>J116-H116</f>
        <v>-51</v>
      </c>
      <c r="K117" s="30">
        <f>J117/H116</f>
        <v>-0.007646176911544228</v>
      </c>
      <c r="L117" s="89">
        <f>L116-J116</f>
        <v>-438</v>
      </c>
      <c r="M117" s="30">
        <f>L117/J116</f>
        <v>-0.06617313793624414</v>
      </c>
      <c r="N117" s="79">
        <f>N116-L116</f>
        <v>2349</v>
      </c>
      <c r="O117" s="42">
        <f>N117/L116</f>
        <v>0.3800355929461252</v>
      </c>
      <c r="P117" s="79">
        <f>P116-N116</f>
        <v>2199</v>
      </c>
      <c r="Q117" s="42">
        <f>P117/N116</f>
        <v>0.2577960140679953</v>
      </c>
      <c r="R117" s="79">
        <f>R116-P116</f>
        <v>-917</v>
      </c>
      <c r="S117" s="42">
        <f>R117/P116</f>
        <v>-0.08546928884332183</v>
      </c>
      <c r="T117" s="79">
        <f>T116-R116</f>
        <v>-925</v>
      </c>
      <c r="U117" s="42">
        <f>T117/R116</f>
        <v>-0.09427231960864248</v>
      </c>
      <c r="V117" s="79">
        <f>V116-T116</f>
        <v>-111</v>
      </c>
      <c r="W117" s="42">
        <f>V117/T116</f>
        <v>-0.012490154157758523</v>
      </c>
      <c r="X117" s="79">
        <f>X116-V116</f>
        <v>-407</v>
      </c>
      <c r="Y117" s="42">
        <f>X117/V116</f>
        <v>-0.04637648131267092</v>
      </c>
      <c r="Z117" s="85">
        <f>Z116-X116</f>
        <v>39</v>
      </c>
      <c r="AA117" s="54">
        <f>Z117/X116</f>
        <v>0.004660054964750866</v>
      </c>
      <c r="AB117" s="147">
        <f>V116+X116+Z116</f>
        <v>25553</v>
      </c>
      <c r="AC117" s="48"/>
      <c r="AD117" s="91"/>
    </row>
    <row r="118" spans="1:30" ht="24.75" customHeight="1" thickBot="1" thickTop="1">
      <c r="A118" s="212"/>
      <c r="B118" s="218"/>
      <c r="C118" s="18" t="s">
        <v>21</v>
      </c>
      <c r="D118" s="80">
        <f>D116-D90</f>
        <v>1269</v>
      </c>
      <c r="E118" s="31">
        <f>D118/D90</f>
        <v>0.15001773259250503</v>
      </c>
      <c r="F118" s="80">
        <f>F116-F90</f>
        <v>701</v>
      </c>
      <c r="G118" s="31">
        <f>F118/F90</f>
        <v>0.10843000773395205</v>
      </c>
      <c r="H118" s="80">
        <f>H116-H90</f>
        <v>-3272</v>
      </c>
      <c r="I118" s="31">
        <f>H118/H90</f>
        <v>-0.32910883122108225</v>
      </c>
      <c r="J118" s="80">
        <f>J116-J90</f>
        <v>66</v>
      </c>
      <c r="K118" s="31">
        <f>J118/J90</f>
        <v>0.010071722875019075</v>
      </c>
      <c r="L118" s="80">
        <f>L116-L90</f>
        <v>470</v>
      </c>
      <c r="M118" s="31">
        <f>L118/L90</f>
        <v>0.08229732095955174</v>
      </c>
      <c r="N118" s="80">
        <f>N116-N90</f>
        <v>-16</v>
      </c>
      <c r="O118" s="31">
        <f>N118/N90</f>
        <v>-0.001872220922068804</v>
      </c>
      <c r="P118" s="80">
        <f>P116-P90</f>
        <v>992</v>
      </c>
      <c r="Q118" s="31">
        <f>P118/P90</f>
        <v>0.10187942898223272</v>
      </c>
      <c r="R118" s="80">
        <f>R116-R90</f>
        <v>963</v>
      </c>
      <c r="S118" s="31">
        <f>R118/R90</f>
        <v>0.10882585602892983</v>
      </c>
      <c r="T118" s="80">
        <f>T116-T90</f>
        <v>-760</v>
      </c>
      <c r="U118" s="31">
        <f>T118/T90</f>
        <v>-0.07878096817663523</v>
      </c>
      <c r="V118" s="80">
        <f>V116-V90</f>
        <v>-525</v>
      </c>
      <c r="W118" s="31">
        <f>V118/V90</f>
        <v>-0.05644554348994732</v>
      </c>
      <c r="X118" s="80">
        <f>X116-X90</f>
        <v>246</v>
      </c>
      <c r="Y118" s="31">
        <f>X118/X90</f>
        <v>0.030284377692970578</v>
      </c>
      <c r="Z118" s="85">
        <f>Z116-Z90</f>
        <v>31</v>
      </c>
      <c r="AA118" s="54">
        <f>Z118/Z90</f>
        <v>0.0037006088098364568</v>
      </c>
      <c r="AB118" s="40"/>
      <c r="AC118" s="90"/>
      <c r="AD118" s="47"/>
    </row>
    <row r="119" spans="1:30" ht="24.75" customHeight="1" thickBot="1" thickTop="1">
      <c r="A119" s="212" t="s">
        <v>10</v>
      </c>
      <c r="B119" s="216" t="s">
        <v>17</v>
      </c>
      <c r="C119" s="20"/>
      <c r="D119" s="82">
        <v>3469</v>
      </c>
      <c r="E119" s="23" t="s">
        <v>25</v>
      </c>
      <c r="F119" s="82">
        <v>3422</v>
      </c>
      <c r="G119" s="23" t="s">
        <v>25</v>
      </c>
      <c r="H119" s="82">
        <v>4662</v>
      </c>
      <c r="I119" s="23" t="s">
        <v>25</v>
      </c>
      <c r="J119" s="82">
        <v>5076</v>
      </c>
      <c r="K119" s="23" t="s">
        <v>25</v>
      </c>
      <c r="L119" s="82">
        <v>4607</v>
      </c>
      <c r="M119" s="23" t="s">
        <v>25</v>
      </c>
      <c r="N119" s="82">
        <v>4117</v>
      </c>
      <c r="O119" s="23" t="s">
        <v>25</v>
      </c>
      <c r="P119" s="82">
        <v>4179</v>
      </c>
      <c r="Q119" s="23" t="s">
        <v>25</v>
      </c>
      <c r="R119" s="82">
        <v>3618</v>
      </c>
      <c r="S119" s="23" t="s">
        <v>25</v>
      </c>
      <c r="T119" s="82">
        <v>6476</v>
      </c>
      <c r="U119" s="23" t="s">
        <v>25</v>
      </c>
      <c r="V119" s="82">
        <v>4314</v>
      </c>
      <c r="W119" s="23" t="s">
        <v>25</v>
      </c>
      <c r="X119" s="82">
        <v>4006</v>
      </c>
      <c r="Y119" s="23" t="s">
        <v>25</v>
      </c>
      <c r="Z119" s="88">
        <v>3820</v>
      </c>
      <c r="AA119" s="49" t="s">
        <v>25</v>
      </c>
      <c r="AB119" s="39">
        <f>D119+F119+H119+J119+L119+N119+P119+R119+T119+V119+X119+Z119</f>
        <v>51766</v>
      </c>
      <c r="AC119" s="26"/>
      <c r="AD119" s="29"/>
    </row>
    <row r="120" spans="1:30" ht="24.75" customHeight="1" thickBot="1" thickTop="1">
      <c r="A120" s="212"/>
      <c r="B120" s="217"/>
      <c r="C120" s="21" t="s">
        <v>20</v>
      </c>
      <c r="D120" s="89">
        <f>D119-Z93</f>
        <v>290</v>
      </c>
      <c r="E120" s="30">
        <f>D120/Z93</f>
        <v>0.09122365523749607</v>
      </c>
      <c r="F120" s="89">
        <f>F119-D119</f>
        <v>-47</v>
      </c>
      <c r="G120" s="30">
        <f>F120/D119</f>
        <v>-0.013548573075814356</v>
      </c>
      <c r="H120" s="89">
        <f>H119-F119</f>
        <v>1240</v>
      </c>
      <c r="I120" s="30">
        <f>H120/F119</f>
        <v>0.36236119228521335</v>
      </c>
      <c r="J120" s="89">
        <f>J119-H119</f>
        <v>414</v>
      </c>
      <c r="K120" s="30">
        <f>J120/H119</f>
        <v>0.0888030888030888</v>
      </c>
      <c r="L120" s="89">
        <f>L119-J119</f>
        <v>-469</v>
      </c>
      <c r="M120" s="30">
        <f>L120/J119</f>
        <v>-0.09239558707643813</v>
      </c>
      <c r="N120" s="79">
        <f>N119-L119</f>
        <v>-490</v>
      </c>
      <c r="O120" s="42">
        <f>N120/L119</f>
        <v>-0.10635988712828305</v>
      </c>
      <c r="P120" s="79">
        <f>P119-N119</f>
        <v>62</v>
      </c>
      <c r="Q120" s="42">
        <f>P120/N119</f>
        <v>0.015059509351469517</v>
      </c>
      <c r="R120" s="79">
        <f>R119-P119</f>
        <v>-561</v>
      </c>
      <c r="S120" s="42">
        <f>R120/P119</f>
        <v>-0.1342426417803302</v>
      </c>
      <c r="T120" s="79">
        <f>T119-R119</f>
        <v>2858</v>
      </c>
      <c r="U120" s="42">
        <f>T120/R119</f>
        <v>0.7899391929242675</v>
      </c>
      <c r="V120" s="79">
        <f>V119-T119</f>
        <v>-2162</v>
      </c>
      <c r="W120" s="42">
        <f>V120/T119</f>
        <v>-0.33384805435453985</v>
      </c>
      <c r="X120" s="79">
        <f>X119-V119</f>
        <v>-308</v>
      </c>
      <c r="Y120" s="42">
        <f>X120/V119</f>
        <v>-0.07139545665275845</v>
      </c>
      <c r="Z120" s="85">
        <f>Z119-X119</f>
        <v>-186</v>
      </c>
      <c r="AA120" s="54">
        <f>Z120/X119</f>
        <v>-0.046430354468297554</v>
      </c>
      <c r="AB120" s="147">
        <f>V119+X119+Z119</f>
        <v>12140</v>
      </c>
      <c r="AC120" s="48"/>
      <c r="AD120" s="91"/>
    </row>
    <row r="121" spans="1:30" ht="24.75" customHeight="1" thickBot="1" thickTop="1">
      <c r="A121" s="212"/>
      <c r="B121" s="218"/>
      <c r="C121" s="18" t="s">
        <v>21</v>
      </c>
      <c r="D121" s="80">
        <f>D119-D93</f>
        <v>125</v>
      </c>
      <c r="E121" s="31">
        <f>D121/D93</f>
        <v>0.03738038277511962</v>
      </c>
      <c r="F121" s="80">
        <f>F120-F93</f>
        <v>-3918</v>
      </c>
      <c r="G121" s="31">
        <f>F121/F93</f>
        <v>-1.0121415654869543</v>
      </c>
      <c r="H121" s="80">
        <f>H120-H93</f>
        <v>-2528</v>
      </c>
      <c r="I121" s="31">
        <f>H121/H93</f>
        <v>-0.6709129511677282</v>
      </c>
      <c r="J121" s="80">
        <f>J120-J93</f>
        <v>-3988</v>
      </c>
      <c r="K121" s="31">
        <f>J121/J93</f>
        <v>-0.9059518400726942</v>
      </c>
      <c r="L121" s="80">
        <f>L120-L93</f>
        <v>-4775</v>
      </c>
      <c r="M121" s="31">
        <f>L121/L93</f>
        <v>-1.1089177891314446</v>
      </c>
      <c r="N121" s="80">
        <f>N120-N93</f>
        <v>-6180</v>
      </c>
      <c r="O121" s="31">
        <f>N121/N93</f>
        <v>-1.086115992970123</v>
      </c>
      <c r="P121" s="80">
        <f>P120-P93</f>
        <v>-4627</v>
      </c>
      <c r="Q121" s="31">
        <f>P121/P93</f>
        <v>-0.9867775645126893</v>
      </c>
      <c r="R121" s="80">
        <f>R120-R93</f>
        <v>-4239</v>
      </c>
      <c r="S121" s="31">
        <f>R121/R93</f>
        <v>-1.1525285481239804</v>
      </c>
      <c r="T121" s="80">
        <f>T120-T93</f>
        <v>-5220</v>
      </c>
      <c r="U121" s="31">
        <f>T121/T93</f>
        <v>-0.646199554345135</v>
      </c>
      <c r="V121" s="80">
        <f>V120-V93</f>
        <v>-6866</v>
      </c>
      <c r="W121" s="31">
        <f>V121/V93</f>
        <v>-1.459608843537415</v>
      </c>
      <c r="X121" s="80">
        <f>X120-X93</f>
        <v>-3961</v>
      </c>
      <c r="Y121" s="31">
        <f>X121/X93</f>
        <v>-1.0843142622502053</v>
      </c>
      <c r="Z121" s="85">
        <f>Z120-Z93</f>
        <v>-3365</v>
      </c>
      <c r="AA121" s="54">
        <f>Z121/Z93</f>
        <v>-1.0585089650833595</v>
      </c>
      <c r="AB121" s="40"/>
      <c r="AC121" s="48"/>
      <c r="AD121" s="47"/>
    </row>
    <row r="122" spans="1:30" ht="24.75" customHeight="1" thickBot="1" thickTop="1">
      <c r="A122" s="212" t="s">
        <v>11</v>
      </c>
      <c r="B122" s="216" t="s">
        <v>18</v>
      </c>
      <c r="C122" s="20"/>
      <c r="D122" s="82">
        <v>1234</v>
      </c>
      <c r="E122" s="23" t="s">
        <v>25</v>
      </c>
      <c r="F122" s="82">
        <v>1195</v>
      </c>
      <c r="G122" s="23" t="s">
        <v>25</v>
      </c>
      <c r="H122" s="82">
        <v>1835</v>
      </c>
      <c r="I122" s="23" t="s">
        <v>25</v>
      </c>
      <c r="J122" s="82">
        <v>1517</v>
      </c>
      <c r="K122" s="23" t="s">
        <v>25</v>
      </c>
      <c r="L122" s="82">
        <v>1416</v>
      </c>
      <c r="M122" s="23" t="s">
        <v>25</v>
      </c>
      <c r="N122" s="82">
        <v>1474</v>
      </c>
      <c r="O122" s="23" t="s">
        <v>25</v>
      </c>
      <c r="P122" s="82">
        <v>1311</v>
      </c>
      <c r="Q122" s="23" t="s">
        <v>25</v>
      </c>
      <c r="R122" s="82">
        <v>1376</v>
      </c>
      <c r="S122" s="23" t="s">
        <v>25</v>
      </c>
      <c r="T122" s="82">
        <v>2409</v>
      </c>
      <c r="U122" s="23" t="s">
        <v>25</v>
      </c>
      <c r="V122" s="82">
        <v>1425</v>
      </c>
      <c r="W122" s="23" t="s">
        <v>25</v>
      </c>
      <c r="X122" s="82">
        <v>1405</v>
      </c>
      <c r="Y122" s="23" t="s">
        <v>25</v>
      </c>
      <c r="Z122" s="88">
        <v>1293</v>
      </c>
      <c r="AA122" s="49" t="s">
        <v>25</v>
      </c>
      <c r="AB122" s="39">
        <f>D122+F122+H122+J122+L122+N122+P122+R122+T122+V122+X122+Z122</f>
        <v>17890</v>
      </c>
      <c r="AC122" s="26"/>
      <c r="AD122" s="29"/>
    </row>
    <row r="123" spans="1:30" ht="24.75" customHeight="1" thickBot="1" thickTop="1">
      <c r="A123" s="212"/>
      <c r="B123" s="217"/>
      <c r="C123" s="21" t="s">
        <v>20</v>
      </c>
      <c r="D123" s="89">
        <f>D122-Z96</f>
        <v>160</v>
      </c>
      <c r="E123" s="30">
        <f>D123/Z96</f>
        <v>0.148975791433892</v>
      </c>
      <c r="F123" s="89">
        <f>F122-D122</f>
        <v>-39</v>
      </c>
      <c r="G123" s="30">
        <f>F123/D122</f>
        <v>-0.031604538087520256</v>
      </c>
      <c r="H123" s="89">
        <f>H122-F122</f>
        <v>640</v>
      </c>
      <c r="I123" s="30">
        <f>H123/F122</f>
        <v>0.5355648535564853</v>
      </c>
      <c r="J123" s="89">
        <f>J122-H122</f>
        <v>-318</v>
      </c>
      <c r="K123" s="30">
        <f>J123/H122</f>
        <v>-0.17329700272479565</v>
      </c>
      <c r="L123" s="89">
        <f>L122-J122</f>
        <v>-101</v>
      </c>
      <c r="M123" s="30">
        <f>L123/J122</f>
        <v>-0.06657877389584707</v>
      </c>
      <c r="N123" s="79">
        <f>N122-L122</f>
        <v>58</v>
      </c>
      <c r="O123" s="42">
        <f>N123/L122</f>
        <v>0.04096045197740113</v>
      </c>
      <c r="P123" s="79">
        <f>P122-N122</f>
        <v>-163</v>
      </c>
      <c r="Q123" s="42">
        <f>P123/N122</f>
        <v>-0.11058344640434192</v>
      </c>
      <c r="R123" s="79">
        <f>R122-P122</f>
        <v>65</v>
      </c>
      <c r="S123" s="42">
        <f>R123/P122</f>
        <v>0.04958047292143402</v>
      </c>
      <c r="T123" s="79">
        <f>T122-R122</f>
        <v>1033</v>
      </c>
      <c r="U123" s="42">
        <f>T123/R122</f>
        <v>0.7507267441860465</v>
      </c>
      <c r="V123" s="79">
        <f>V122-T122</f>
        <v>-984</v>
      </c>
      <c r="W123" s="42">
        <f>V123/T122</f>
        <v>-0.40846824408468246</v>
      </c>
      <c r="X123" s="79">
        <f>X122-V122</f>
        <v>-20</v>
      </c>
      <c r="Y123" s="42">
        <f>X123/V122</f>
        <v>-0.014035087719298246</v>
      </c>
      <c r="Z123" s="85">
        <f>Z122-X122</f>
        <v>-112</v>
      </c>
      <c r="AA123" s="54">
        <f>Z123/X122</f>
        <v>-0.0797153024911032</v>
      </c>
      <c r="AB123" s="147">
        <f>V122+X122+Z122</f>
        <v>4123</v>
      </c>
      <c r="AC123" s="48"/>
      <c r="AD123" s="91"/>
    </row>
    <row r="124" spans="1:30" ht="24.75" customHeight="1" thickBot="1" thickTop="1">
      <c r="A124" s="212"/>
      <c r="B124" s="218"/>
      <c r="C124" s="18" t="s">
        <v>21</v>
      </c>
      <c r="D124" s="80">
        <f>D122-D96</f>
        <v>219</v>
      </c>
      <c r="E124" s="31">
        <f>D124/D96</f>
        <v>0.21576354679802956</v>
      </c>
      <c r="F124" s="80">
        <f>F122-F96</f>
        <v>81</v>
      </c>
      <c r="G124" s="31">
        <f>F124/F96</f>
        <v>0.07271095152603231</v>
      </c>
      <c r="H124" s="80">
        <f>H122-H96</f>
        <v>630</v>
      </c>
      <c r="I124" s="31">
        <f>H124/H96</f>
        <v>0.5228215767634855</v>
      </c>
      <c r="J124" s="80">
        <f>J122-J96</f>
        <v>-65</v>
      </c>
      <c r="K124" s="31">
        <f>J124/J96</f>
        <v>-0.04108723135271808</v>
      </c>
      <c r="L124" s="80">
        <f>L122-L96</f>
        <v>23</v>
      </c>
      <c r="M124" s="31">
        <f>L124/L96</f>
        <v>0.016511127063890883</v>
      </c>
      <c r="N124" s="80">
        <f>N122-N96</f>
        <v>-33</v>
      </c>
      <c r="O124" s="31">
        <f>N124/N96</f>
        <v>-0.021897810218978103</v>
      </c>
      <c r="P124" s="80">
        <f>P122-P96</f>
        <v>5</v>
      </c>
      <c r="Q124" s="31">
        <f>P124/P96</f>
        <v>0.0038284839203675345</v>
      </c>
      <c r="R124" s="80">
        <f>R122-R96</f>
        <v>214</v>
      </c>
      <c r="S124" s="31">
        <f>R124/R96</f>
        <v>0.18416523235800344</v>
      </c>
      <c r="T124" s="80">
        <f>T122-T96</f>
        <v>-169</v>
      </c>
      <c r="U124" s="31">
        <f>T124/T96</f>
        <v>-0.06555469356089992</v>
      </c>
      <c r="V124" s="80">
        <f>V122-V96</f>
        <v>97</v>
      </c>
      <c r="W124" s="31">
        <f>V124/V96</f>
        <v>0.0730421686746988</v>
      </c>
      <c r="X124" s="80">
        <f>X122-X96</f>
        <v>241</v>
      </c>
      <c r="Y124" s="31">
        <f>X124/X96</f>
        <v>0.20704467353951891</v>
      </c>
      <c r="Z124" s="85">
        <f>Z122-Z96</f>
        <v>219</v>
      </c>
      <c r="AA124" s="54">
        <f>Z124/Z96</f>
        <v>0.20391061452513967</v>
      </c>
      <c r="AB124" s="40"/>
      <c r="AC124" s="90"/>
      <c r="AD124" s="47"/>
    </row>
    <row r="125" spans="1:30" ht="24.75" customHeight="1" thickBot="1" thickTop="1">
      <c r="A125" s="212" t="s">
        <v>12</v>
      </c>
      <c r="B125" s="216" t="s">
        <v>16</v>
      </c>
      <c r="C125" s="20"/>
      <c r="D125" s="82">
        <v>6833</v>
      </c>
      <c r="E125" s="23" t="s">
        <v>25</v>
      </c>
      <c r="F125" s="82">
        <v>4921</v>
      </c>
      <c r="G125" s="23" t="s">
        <v>25</v>
      </c>
      <c r="H125" s="82">
        <v>3939</v>
      </c>
      <c r="I125" s="23" t="s">
        <v>25</v>
      </c>
      <c r="J125" s="82">
        <v>3808</v>
      </c>
      <c r="K125" s="23" t="s">
        <v>25</v>
      </c>
      <c r="L125" s="82">
        <v>3900</v>
      </c>
      <c r="M125" s="23" t="s">
        <v>25</v>
      </c>
      <c r="N125" s="82">
        <v>4102</v>
      </c>
      <c r="O125" s="23" t="s">
        <v>25</v>
      </c>
      <c r="P125" s="82">
        <v>5141</v>
      </c>
      <c r="Q125" s="23" t="s">
        <v>25</v>
      </c>
      <c r="R125" s="82">
        <v>6070</v>
      </c>
      <c r="S125" s="23" t="s">
        <v>25</v>
      </c>
      <c r="T125" s="82">
        <v>4458</v>
      </c>
      <c r="U125" s="23" t="s">
        <v>25</v>
      </c>
      <c r="V125" s="82">
        <v>4649</v>
      </c>
      <c r="W125" s="23" t="s">
        <v>25</v>
      </c>
      <c r="X125" s="82">
        <v>4845</v>
      </c>
      <c r="Y125" s="23" t="s">
        <v>25</v>
      </c>
      <c r="Z125" s="88">
        <v>5472</v>
      </c>
      <c r="AA125" s="49" t="s">
        <v>25</v>
      </c>
      <c r="AB125" s="39">
        <f>D125+F125+H125+J125+L125+N125+P125+R125+T125+V125+X125+Z125</f>
        <v>58138</v>
      </c>
      <c r="AC125" s="26"/>
      <c r="AD125" s="29"/>
    </row>
    <row r="126" spans="1:30" ht="24.75" customHeight="1" thickBot="1" thickTop="1">
      <c r="A126" s="212"/>
      <c r="B126" s="217"/>
      <c r="C126" s="21" t="s">
        <v>20</v>
      </c>
      <c r="D126" s="89">
        <f>D125-Z99</f>
        <v>1707</v>
      </c>
      <c r="E126" s="30">
        <f>D126/Z99</f>
        <v>0.333008193523215</v>
      </c>
      <c r="F126" s="89">
        <f>F125-D125</f>
        <v>-1912</v>
      </c>
      <c r="G126" s="30">
        <f>F126/D125</f>
        <v>-0.27981852773306015</v>
      </c>
      <c r="H126" s="89">
        <f>H125-F125</f>
        <v>-982</v>
      </c>
      <c r="I126" s="30">
        <f>H126/F125</f>
        <v>-0.19955293639504165</v>
      </c>
      <c r="J126" s="89">
        <f>J125-H125</f>
        <v>-131</v>
      </c>
      <c r="K126" s="30">
        <f>J126/H125</f>
        <v>-0.033257171871033255</v>
      </c>
      <c r="L126" s="89">
        <f>L125-J125</f>
        <v>92</v>
      </c>
      <c r="M126" s="30">
        <f>L126/J125</f>
        <v>0.02415966386554622</v>
      </c>
      <c r="N126" s="79">
        <f>N125-L125</f>
        <v>202</v>
      </c>
      <c r="O126" s="42">
        <f>N126/L125</f>
        <v>0.05179487179487179</v>
      </c>
      <c r="P126" s="79">
        <f>P125-N125</f>
        <v>1039</v>
      </c>
      <c r="Q126" s="42">
        <f>P126/N125</f>
        <v>0.25329107752315944</v>
      </c>
      <c r="R126" s="79">
        <f>R125-P125</f>
        <v>929</v>
      </c>
      <c r="S126" s="42">
        <f>R126/P125</f>
        <v>0.1807041431628088</v>
      </c>
      <c r="T126" s="79">
        <f>T125-R125</f>
        <v>-1612</v>
      </c>
      <c r="U126" s="42">
        <f>T126/R125</f>
        <v>-0.26556836902800657</v>
      </c>
      <c r="V126" s="79">
        <f>V125-T125</f>
        <v>191</v>
      </c>
      <c r="W126" s="42">
        <f>V126/T125</f>
        <v>0.042844324809331535</v>
      </c>
      <c r="X126" s="79">
        <f>X125-V125</f>
        <v>196</v>
      </c>
      <c r="Y126" s="42">
        <f>X126/V125</f>
        <v>0.04215960421596042</v>
      </c>
      <c r="Z126" s="85">
        <f>Z125-X125</f>
        <v>627</v>
      </c>
      <c r="AA126" s="54">
        <f>Z126/X125</f>
        <v>0.12941176470588237</v>
      </c>
      <c r="AB126" s="147">
        <f>V125+X125+Z125</f>
        <v>14966</v>
      </c>
      <c r="AC126" s="115"/>
      <c r="AD126" s="91"/>
    </row>
    <row r="127" spans="1:28" ht="24.75" customHeight="1" thickBot="1" thickTop="1">
      <c r="A127" s="212"/>
      <c r="B127" s="218"/>
      <c r="C127" s="18" t="s">
        <v>21</v>
      </c>
      <c r="D127" s="80">
        <f>D125-D99</f>
        <v>1512</v>
      </c>
      <c r="E127" s="31">
        <f>D127/D99</f>
        <v>0.28415711332456306</v>
      </c>
      <c r="F127" s="80">
        <f>F125-F99</f>
        <v>1464</v>
      </c>
      <c r="G127" s="31">
        <f>F127/F99</f>
        <v>0.42348857390801276</v>
      </c>
      <c r="H127" s="80">
        <f>H125-H99</f>
        <v>9</v>
      </c>
      <c r="I127" s="31">
        <f>H127/H99</f>
        <v>0.0022900763358778627</v>
      </c>
      <c r="J127" s="80">
        <f>J125-J99</f>
        <v>-216</v>
      </c>
      <c r="K127" s="31">
        <f>J127/J99</f>
        <v>-0.0536779324055666</v>
      </c>
      <c r="L127" s="80">
        <f>L125-L99</f>
        <v>446</v>
      </c>
      <c r="M127" s="31">
        <f>L127/L99</f>
        <v>0.12912565141864504</v>
      </c>
      <c r="N127" s="80">
        <f>N125-N99</f>
        <v>618</v>
      </c>
      <c r="O127" s="31">
        <f>N127/N99</f>
        <v>0.17738231917336394</v>
      </c>
      <c r="P127" s="80">
        <f>P125-P99</f>
        <v>1000</v>
      </c>
      <c r="Q127" s="31">
        <f>P127/P99</f>
        <v>0.24148756339048538</v>
      </c>
      <c r="R127" s="80">
        <f>R125-R99</f>
        <v>600</v>
      </c>
      <c r="S127" s="31">
        <f>R127/R99</f>
        <v>0.10968921389396709</v>
      </c>
      <c r="T127" s="80">
        <f>T125-T99</f>
        <v>260</v>
      </c>
      <c r="U127" s="31">
        <f>T127/T99</f>
        <v>0.06193425440686041</v>
      </c>
      <c r="V127" s="80">
        <f>V125-V99</f>
        <v>-126</v>
      </c>
      <c r="W127" s="31">
        <f>V127/V99</f>
        <v>-0.02638743455497382</v>
      </c>
      <c r="X127" s="80">
        <f>X125-X99</f>
        <v>234</v>
      </c>
      <c r="Y127" s="31">
        <f>X127/X99</f>
        <v>0.05074821080026025</v>
      </c>
      <c r="Z127" s="85">
        <f>Z125-Z99</f>
        <v>346</v>
      </c>
      <c r="AA127" s="54">
        <f>Z127/Z99</f>
        <v>0.06749902458056964</v>
      </c>
      <c r="AB127" s="10"/>
    </row>
    <row r="128" spans="1:28" ht="24.75" customHeight="1" thickBot="1">
      <c r="A128" s="266" t="s">
        <v>13</v>
      </c>
      <c r="B128" s="292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3"/>
      <c r="AB128" s="10"/>
    </row>
    <row r="129" spans="1:28" ht="24.75" customHeight="1" thickBot="1">
      <c r="A129" s="212" t="s">
        <v>14</v>
      </c>
      <c r="B129" s="216" t="s">
        <v>15</v>
      </c>
      <c r="C129" s="5"/>
      <c r="D129" s="82">
        <v>8141</v>
      </c>
      <c r="E129" s="23" t="s">
        <v>25</v>
      </c>
      <c r="F129" s="82">
        <v>9054</v>
      </c>
      <c r="G129" s="23" t="s">
        <v>25</v>
      </c>
      <c r="H129" s="82">
        <v>10554</v>
      </c>
      <c r="I129" s="23" t="s">
        <v>25</v>
      </c>
      <c r="J129" s="82">
        <v>9696</v>
      </c>
      <c r="K129" s="23" t="s">
        <v>25</v>
      </c>
      <c r="L129" s="82">
        <v>9422</v>
      </c>
      <c r="M129" s="23" t="s">
        <v>25</v>
      </c>
      <c r="N129" s="82">
        <v>9314</v>
      </c>
      <c r="O129" s="23" t="s">
        <v>25</v>
      </c>
      <c r="P129" s="82">
        <v>9260</v>
      </c>
      <c r="Q129" s="23" t="s">
        <v>25</v>
      </c>
      <c r="R129" s="82">
        <v>9766</v>
      </c>
      <c r="S129" s="23" t="s">
        <v>25</v>
      </c>
      <c r="T129" s="82">
        <v>9838</v>
      </c>
      <c r="U129" s="23" t="s">
        <v>25</v>
      </c>
      <c r="V129" s="82">
        <v>9762</v>
      </c>
      <c r="W129" s="23" t="s">
        <v>25</v>
      </c>
      <c r="X129" s="82">
        <v>9778</v>
      </c>
      <c r="Y129" s="23" t="s">
        <v>25</v>
      </c>
      <c r="Z129" s="116">
        <v>9819</v>
      </c>
      <c r="AA129" s="117" t="s">
        <v>25</v>
      </c>
      <c r="AB129" s="10"/>
    </row>
    <row r="130" spans="1:28" ht="24.75" customHeight="1" thickBot="1" thickTop="1">
      <c r="A130" s="212"/>
      <c r="B130" s="217"/>
      <c r="C130" s="21" t="s">
        <v>20</v>
      </c>
      <c r="D130" s="89">
        <f>D129-Z103</f>
        <v>48</v>
      </c>
      <c r="E130" s="30">
        <f>D130/Z103</f>
        <v>0.005931051526010132</v>
      </c>
      <c r="F130" s="89">
        <f>F129-D129</f>
        <v>913</v>
      </c>
      <c r="G130" s="30">
        <f>F130/D129</f>
        <v>0.11214838471932195</v>
      </c>
      <c r="H130" s="89">
        <f>H129-F129</f>
        <v>1500</v>
      </c>
      <c r="I130" s="30">
        <f>H130/F129</f>
        <v>0.1656726308813784</v>
      </c>
      <c r="J130" s="89">
        <f>J129-H129</f>
        <v>-858</v>
      </c>
      <c r="K130" s="30">
        <f>J130/H129</f>
        <v>-0.08129619101762366</v>
      </c>
      <c r="L130" s="89">
        <f>L129-J129</f>
        <v>-274</v>
      </c>
      <c r="M130" s="30">
        <f>L130/J129</f>
        <v>-0.028259075907590758</v>
      </c>
      <c r="N130" s="79">
        <f>N129-L129</f>
        <v>-108</v>
      </c>
      <c r="O130" s="42">
        <f>N130/L129</f>
        <v>-0.011462534493738059</v>
      </c>
      <c r="P130" s="79">
        <f>P129-N129</f>
        <v>-54</v>
      </c>
      <c r="Q130" s="42">
        <f>P130/N129</f>
        <v>-0.005797723856560017</v>
      </c>
      <c r="R130" s="79">
        <f>R129-P129</f>
        <v>506</v>
      </c>
      <c r="S130" s="42">
        <f>R130/P129</f>
        <v>0.054643628509719225</v>
      </c>
      <c r="T130" s="79">
        <f>T129-R129</f>
        <v>72</v>
      </c>
      <c r="U130" s="42">
        <f>T130/R129</f>
        <v>0.0073725168953512185</v>
      </c>
      <c r="V130" s="79">
        <f>V129-T129</f>
        <v>-76</v>
      </c>
      <c r="W130" s="42">
        <f>V130/T129</f>
        <v>-0.007725147387680423</v>
      </c>
      <c r="X130" s="79">
        <f>X129-V129</f>
        <v>16</v>
      </c>
      <c r="Y130" s="42">
        <f>X130/V129</f>
        <v>0.0016390083999180496</v>
      </c>
      <c r="Z130" s="85">
        <f>Z129-X129</f>
        <v>41</v>
      </c>
      <c r="AA130" s="54">
        <f>Z130/X129</f>
        <v>0.004193086520760891</v>
      </c>
      <c r="AB130" s="10"/>
    </row>
    <row r="131" spans="1:28" ht="24.75" customHeight="1" thickBot="1" thickTop="1">
      <c r="A131" s="212"/>
      <c r="B131" s="218"/>
      <c r="C131" s="18" t="s">
        <v>21</v>
      </c>
      <c r="D131" s="80">
        <f>D129-D103</f>
        <v>-317</v>
      </c>
      <c r="E131" s="31">
        <f>D131/D103</f>
        <v>-0.037479309529439585</v>
      </c>
      <c r="F131" s="80">
        <f>F129-F103</f>
        <v>225</v>
      </c>
      <c r="G131" s="31">
        <f>F131/F103</f>
        <v>0.0254841997961264</v>
      </c>
      <c r="H131" s="80">
        <f>H129-H103</f>
        <v>2359</v>
      </c>
      <c r="I131" s="31">
        <f>H131/H103</f>
        <v>0.28785845027455764</v>
      </c>
      <c r="J131" s="80">
        <f>J129-J103</f>
        <v>1873</v>
      </c>
      <c r="K131" s="31">
        <f>J131/J103</f>
        <v>0.23942221654096893</v>
      </c>
      <c r="L131" s="80">
        <f>L129-L103</f>
        <v>1470</v>
      </c>
      <c r="M131" s="31">
        <f>L131/L103</f>
        <v>0.18485915492957747</v>
      </c>
      <c r="N131" s="80">
        <f>N129-N103</f>
        <v>1539</v>
      </c>
      <c r="O131" s="31">
        <f>N131/N103</f>
        <v>0.19794212218649518</v>
      </c>
      <c r="P131" s="80">
        <f>P129-P103</f>
        <v>1856</v>
      </c>
      <c r="Q131" s="31">
        <f>P131/P103</f>
        <v>0.2506753106428957</v>
      </c>
      <c r="R131" s="80">
        <f>R129-R103</f>
        <v>1720</v>
      </c>
      <c r="S131" s="31">
        <f>R131/R103</f>
        <v>0.21377081779766344</v>
      </c>
      <c r="T131" s="80">
        <f>T129-T103</f>
        <v>1019</v>
      </c>
      <c r="U131" s="31">
        <f>T131/T103</f>
        <v>0.11554598026987187</v>
      </c>
      <c r="V131" s="80">
        <f>V129-V103</f>
        <v>1797</v>
      </c>
      <c r="W131" s="31">
        <f>V131/V103</f>
        <v>0.2256120527306968</v>
      </c>
      <c r="X131" s="80">
        <f>X129-X103</f>
        <v>1971</v>
      </c>
      <c r="Y131" s="31">
        <f>X131/X103</f>
        <v>0.25246573587805815</v>
      </c>
      <c r="Z131" s="85">
        <f>Z129-Z103</f>
        <v>1726</v>
      </c>
      <c r="AA131" s="54">
        <f>Z131/Z103</f>
        <v>0.21327072778944767</v>
      </c>
      <c r="AB131" s="10"/>
    </row>
    <row r="132" ht="13.5" thickBot="1"/>
    <row r="133" spans="1:29" ht="36" customHeight="1" thickBot="1" thickTop="1">
      <c r="A133" s="301" t="s">
        <v>109</v>
      </c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  <c r="AA133" s="302"/>
      <c r="AB133" s="302"/>
      <c r="AC133" s="30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244" t="s">
        <v>0</v>
      </c>
      <c r="B135" s="262" t="s">
        <v>1</v>
      </c>
      <c r="C135" s="262"/>
      <c r="D135" s="214" t="s">
        <v>106</v>
      </c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248"/>
      <c r="U135" s="248"/>
      <c r="V135" s="248"/>
      <c r="W135" s="248"/>
      <c r="X135" s="248"/>
      <c r="Y135" s="248"/>
      <c r="Z135" s="248"/>
      <c r="AA135" s="249"/>
      <c r="AB135" s="250" t="s">
        <v>22</v>
      </c>
      <c r="AC135" s="235" t="s">
        <v>23</v>
      </c>
      <c r="AD135" s="236"/>
    </row>
    <row r="136" spans="1:30" ht="24.75" customHeight="1" thickBot="1" thickTop="1">
      <c r="A136" s="244"/>
      <c r="B136" s="263"/>
      <c r="C136" s="279"/>
      <c r="D136" s="239" t="s">
        <v>4</v>
      </c>
      <c r="E136" s="240"/>
      <c r="F136" s="239" t="s">
        <v>5</v>
      </c>
      <c r="G136" s="240"/>
      <c r="H136" s="239" t="s">
        <v>26</v>
      </c>
      <c r="I136" s="240"/>
      <c r="J136" s="239" t="s">
        <v>27</v>
      </c>
      <c r="K136" s="240"/>
      <c r="L136" s="239" t="s">
        <v>28</v>
      </c>
      <c r="M136" s="240"/>
      <c r="N136" s="239" t="s">
        <v>29</v>
      </c>
      <c r="O136" s="240"/>
      <c r="P136" s="239" t="s">
        <v>33</v>
      </c>
      <c r="Q136" s="240"/>
      <c r="R136" s="239" t="s">
        <v>40</v>
      </c>
      <c r="S136" s="240"/>
      <c r="T136" s="239" t="s">
        <v>45</v>
      </c>
      <c r="U136" s="240"/>
      <c r="V136" s="239" t="s">
        <v>46</v>
      </c>
      <c r="W136" s="240"/>
      <c r="X136" s="239" t="s">
        <v>49</v>
      </c>
      <c r="Y136" s="240"/>
      <c r="Z136" s="219" t="s">
        <v>50</v>
      </c>
      <c r="AA136" s="220"/>
      <c r="AB136" s="251"/>
      <c r="AC136" s="237"/>
      <c r="AD136" s="238"/>
    </row>
    <row r="137" spans="1:30" ht="22.5" customHeight="1" thickBot="1" thickTop="1">
      <c r="A137" s="2"/>
      <c r="B137" s="1"/>
      <c r="C137" s="295" t="s">
        <v>37</v>
      </c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7"/>
      <c r="U137" s="297"/>
      <c r="V137" s="297"/>
      <c r="W137" s="297"/>
      <c r="X137" s="297"/>
      <c r="Y137" s="297"/>
      <c r="Z137" s="298"/>
      <c r="AA137" s="299"/>
      <c r="AB137" s="252"/>
      <c r="AC137" s="24" t="s">
        <v>24</v>
      </c>
      <c r="AD137" s="25" t="s">
        <v>25</v>
      </c>
    </row>
    <row r="138" spans="1:30" ht="13.5" thickBot="1">
      <c r="A138" s="3"/>
      <c r="B138" s="3"/>
      <c r="C138" s="3"/>
      <c r="D138" s="6"/>
      <c r="E138" s="3"/>
      <c r="F138" s="36"/>
      <c r="G138" s="4"/>
      <c r="H138" s="37"/>
      <c r="I138" s="16"/>
      <c r="J138" s="36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00"/>
      <c r="AA138" s="248"/>
      <c r="AB138" s="284"/>
      <c r="AC138" s="258"/>
      <c r="AD138" s="259"/>
    </row>
    <row r="139" spans="1:30" ht="27.75" customHeight="1" thickBot="1" thickTop="1">
      <c r="A139" s="212" t="s">
        <v>7</v>
      </c>
      <c r="B139" s="216" t="s">
        <v>8</v>
      </c>
      <c r="C139" s="7"/>
      <c r="D139" s="78">
        <v>387330</v>
      </c>
      <c r="E139" s="22" t="s">
        <v>25</v>
      </c>
      <c r="F139" s="78">
        <v>386432</v>
      </c>
      <c r="G139" s="22" t="s">
        <v>25</v>
      </c>
      <c r="H139" s="78">
        <v>386091</v>
      </c>
      <c r="I139" s="22" t="s">
        <v>25</v>
      </c>
      <c r="J139" s="78">
        <v>384781</v>
      </c>
      <c r="K139" s="22" t="s">
        <v>25</v>
      </c>
      <c r="L139" s="78">
        <v>383513</v>
      </c>
      <c r="M139" s="22" t="s">
        <v>25</v>
      </c>
      <c r="N139" s="78">
        <v>385253</v>
      </c>
      <c r="O139" s="22" t="s">
        <v>25</v>
      </c>
      <c r="P139" s="78">
        <v>390458</v>
      </c>
      <c r="Q139" s="22" t="s">
        <v>25</v>
      </c>
      <c r="R139" s="78">
        <v>394109</v>
      </c>
      <c r="S139" s="22" t="s">
        <v>25</v>
      </c>
      <c r="T139" s="78">
        <v>393157</v>
      </c>
      <c r="U139" s="22" t="s">
        <v>25</v>
      </c>
      <c r="V139" s="78">
        <v>391155</v>
      </c>
      <c r="W139" s="22" t="s">
        <v>25</v>
      </c>
      <c r="X139" s="78">
        <v>390225</v>
      </c>
      <c r="Y139" s="22" t="s">
        <v>25</v>
      </c>
      <c r="Z139" s="84">
        <v>391942</v>
      </c>
      <c r="AA139" s="49" t="s">
        <v>25</v>
      </c>
      <c r="AB139" s="277"/>
      <c r="AC139" s="307"/>
      <c r="AD139" s="61"/>
    </row>
    <row r="140" spans="1:29" ht="27.75" customHeight="1" thickBot="1" thickTop="1">
      <c r="A140" s="212"/>
      <c r="B140" s="217"/>
      <c r="C140" s="17" t="s">
        <v>20</v>
      </c>
      <c r="D140" s="89">
        <f>D139-Z113</f>
        <v>2478</v>
      </c>
      <c r="E140" s="30">
        <f>D140/Z113</f>
        <v>0.006438838826354027</v>
      </c>
      <c r="F140" s="89">
        <f>F139-D139</f>
        <v>-898</v>
      </c>
      <c r="G140" s="30">
        <f>F140/D139</f>
        <v>-0.0023184364753569306</v>
      </c>
      <c r="H140" s="89">
        <f>H139-F139</f>
        <v>-341</v>
      </c>
      <c r="I140" s="30">
        <f>H140/F139</f>
        <v>-0.0008824320967207685</v>
      </c>
      <c r="J140" s="89">
        <f>J139-H139</f>
        <v>-1310</v>
      </c>
      <c r="K140" s="30">
        <f>J140/H139</f>
        <v>-0.0033929824834041714</v>
      </c>
      <c r="L140" s="89">
        <f>L139-J139</f>
        <v>-1268</v>
      </c>
      <c r="M140" s="30">
        <f>L140/J139</f>
        <v>-0.0032953810089375517</v>
      </c>
      <c r="N140" s="79">
        <f>N139-L139</f>
        <v>1740</v>
      </c>
      <c r="O140" s="42">
        <f>N140/L139</f>
        <v>0.004537003960752308</v>
      </c>
      <c r="P140" s="79">
        <f>P139-N139</f>
        <v>5205</v>
      </c>
      <c r="Q140" s="42">
        <f>P140/N139</f>
        <v>0.013510602123799165</v>
      </c>
      <c r="R140" s="79">
        <f>R139-P139</f>
        <v>3651</v>
      </c>
      <c r="S140" s="42">
        <f>R140/P139</f>
        <v>0.009350557550363932</v>
      </c>
      <c r="T140" s="79">
        <f>T139-R139</f>
        <v>-952</v>
      </c>
      <c r="U140" s="42">
        <f>T140/R139</f>
        <v>-0.002415575386504749</v>
      </c>
      <c r="V140" s="79">
        <f>V139-T139</f>
        <v>-2002</v>
      </c>
      <c r="W140" s="42">
        <f>V140/T139</f>
        <v>-0.005092113328771967</v>
      </c>
      <c r="X140" s="79">
        <f>X139-V139</f>
        <v>-930</v>
      </c>
      <c r="Y140" s="42">
        <f>X140/V139</f>
        <v>-0.0023775741074510107</v>
      </c>
      <c r="Z140" s="85">
        <f>Z139-X139</f>
        <v>1717</v>
      </c>
      <c r="AA140" s="54">
        <f>Z140/X139</f>
        <v>0.004400025626241271</v>
      </c>
      <c r="AB140" s="84">
        <f>(D139+F139+H139+J139+L139+N139+P139+R139+T139+V139+X139+Z139)/12</f>
        <v>388703.8333333333</v>
      </c>
      <c r="AC140" s="9"/>
    </row>
    <row r="141" spans="1:29" ht="27.75" customHeight="1" thickBot="1" thickTop="1">
      <c r="A141" s="212"/>
      <c r="B141" s="218"/>
      <c r="C141" s="18" t="s">
        <v>21</v>
      </c>
      <c r="D141" s="80">
        <f>D139-D113</f>
        <v>13036</v>
      </c>
      <c r="E141" s="31">
        <f>D141/D113</f>
        <v>0.034828236626822766</v>
      </c>
      <c r="F141" s="80">
        <f>F139-F113</f>
        <v>10942</v>
      </c>
      <c r="G141" s="31">
        <f>F141/F113</f>
        <v>0.029140589629550722</v>
      </c>
      <c r="H141" s="80">
        <f>H139-H113</f>
        <v>11599</v>
      </c>
      <c r="I141" s="31">
        <f>H141/H113</f>
        <v>0.03097262424831505</v>
      </c>
      <c r="J141" s="80">
        <f>J139-J113</f>
        <v>11409</v>
      </c>
      <c r="K141" s="31">
        <f>J141/J113</f>
        <v>0.030556656631991686</v>
      </c>
      <c r="L141" s="80">
        <f>L139-L113</f>
        <v>11247</v>
      </c>
      <c r="M141" s="31">
        <f>L141/L113</f>
        <v>0.030212267572112414</v>
      </c>
      <c r="N141" s="80">
        <f>N139-N113</f>
        <v>10938</v>
      </c>
      <c r="O141" s="31">
        <f>N141/N113</f>
        <v>0.029221377716629044</v>
      </c>
      <c r="P141" s="80">
        <f>P139-P113</f>
        <v>12152</v>
      </c>
      <c r="Q141" s="31">
        <f>P141/P113</f>
        <v>0.03212214450735648</v>
      </c>
      <c r="R141" s="80">
        <f>R139-R113</f>
        <v>12331</v>
      </c>
      <c r="S141" s="31">
        <f>R141/R113</f>
        <v>0.03229887526258716</v>
      </c>
      <c r="T141" s="80">
        <f>T139-T113</f>
        <v>11828</v>
      </c>
      <c r="U141" s="31">
        <f>T141/T113</f>
        <v>0.031017834992880165</v>
      </c>
      <c r="V141" s="80">
        <f>V139-V113</f>
        <v>9192</v>
      </c>
      <c r="W141" s="31">
        <f>V141/V113</f>
        <v>0.024065158143589824</v>
      </c>
      <c r="X141" s="80">
        <f>X139-X113</f>
        <v>7202</v>
      </c>
      <c r="Y141" s="31">
        <f>X141/X113</f>
        <v>0.01880304838090663</v>
      </c>
      <c r="Z141" s="85">
        <f>Z139-Z113</f>
        <v>7090</v>
      </c>
      <c r="AA141" s="54">
        <f>Z141/Z113</f>
        <v>0.018422666375645703</v>
      </c>
      <c r="AB141" s="10"/>
      <c r="AC141" s="43"/>
    </row>
    <row r="142" spans="1:30" ht="27.75" customHeight="1" thickBot="1" thickTop="1">
      <c r="A142" s="212" t="s">
        <v>9</v>
      </c>
      <c r="B142" s="216" t="s">
        <v>19</v>
      </c>
      <c r="C142" s="19"/>
      <c r="D142" s="81">
        <v>9857</v>
      </c>
      <c r="E142" s="23" t="s">
        <v>25</v>
      </c>
      <c r="F142" s="81">
        <v>6866</v>
      </c>
      <c r="G142" s="23" t="s">
        <v>25</v>
      </c>
      <c r="H142" s="81">
        <v>7160</v>
      </c>
      <c r="I142" s="23" t="s">
        <v>25</v>
      </c>
      <c r="J142" s="81">
        <v>6930</v>
      </c>
      <c r="K142" s="23" t="s">
        <v>25</v>
      </c>
      <c r="L142" s="81">
        <v>6236</v>
      </c>
      <c r="M142" s="23" t="s">
        <v>25</v>
      </c>
      <c r="N142" s="81">
        <v>8309</v>
      </c>
      <c r="O142" s="23" t="s">
        <v>25</v>
      </c>
      <c r="P142" s="81">
        <v>12680</v>
      </c>
      <c r="Q142" s="23" t="s">
        <v>25</v>
      </c>
      <c r="R142" s="81">
        <v>10505</v>
      </c>
      <c r="S142" s="23" t="s">
        <v>25</v>
      </c>
      <c r="T142" s="81">
        <v>9893</v>
      </c>
      <c r="U142" s="23" t="s">
        <v>25</v>
      </c>
      <c r="V142" s="81">
        <v>9082</v>
      </c>
      <c r="W142" s="23" t="s">
        <v>25</v>
      </c>
      <c r="X142" s="81">
        <v>7726</v>
      </c>
      <c r="Y142" s="23" t="s">
        <v>25</v>
      </c>
      <c r="Z142" s="87">
        <v>8565</v>
      </c>
      <c r="AA142" s="49" t="s">
        <v>25</v>
      </c>
      <c r="AB142" s="39">
        <f>D142+F142+H142+J142+L142+N142+P142+R142+T142+V142+X142+Z142</f>
        <v>103809</v>
      </c>
      <c r="AC142" s="26"/>
      <c r="AD142" s="29"/>
    </row>
    <row r="143" spans="1:31" ht="27.75" customHeight="1" thickBot="1" thickTop="1">
      <c r="A143" s="212"/>
      <c r="B143" s="217"/>
      <c r="C143" s="17" t="s">
        <v>20</v>
      </c>
      <c r="D143" s="89">
        <f>D142-Z116</f>
        <v>1449</v>
      </c>
      <c r="E143" s="30">
        <f>D143/Z116</f>
        <v>0.17233587059942912</v>
      </c>
      <c r="F143" s="89">
        <f>F142-D142</f>
        <v>-2991</v>
      </c>
      <c r="G143" s="30">
        <f>F143/D142</f>
        <v>-0.30343918027797506</v>
      </c>
      <c r="H143" s="89">
        <f>H142-F142</f>
        <v>294</v>
      </c>
      <c r="I143" s="30">
        <f>H143/F142</f>
        <v>0.04281969123215846</v>
      </c>
      <c r="J143" s="89">
        <f>J142-H142</f>
        <v>-230</v>
      </c>
      <c r="K143" s="30">
        <f>J143/H142</f>
        <v>-0.03212290502793296</v>
      </c>
      <c r="L143" s="89">
        <f>L142-J142</f>
        <v>-694</v>
      </c>
      <c r="M143" s="30">
        <f>L143/J142</f>
        <v>-0.10014430014430015</v>
      </c>
      <c r="N143" s="79">
        <f>N142-L142</f>
        <v>2073</v>
      </c>
      <c r="O143" s="42">
        <f>N143/L142</f>
        <v>0.33242463117382937</v>
      </c>
      <c r="P143" s="79">
        <f>P142-N142</f>
        <v>4371</v>
      </c>
      <c r="Q143" s="42">
        <f>P143/N142</f>
        <v>0.5260560837645926</v>
      </c>
      <c r="R143" s="79">
        <f>R142-P142</f>
        <v>-2175</v>
      </c>
      <c r="S143" s="42">
        <f>R143/P142</f>
        <v>-0.17152996845425866</v>
      </c>
      <c r="T143" s="79">
        <f>T142-R142</f>
        <v>-612</v>
      </c>
      <c r="U143" s="42">
        <f>T143/R142</f>
        <v>-0.05825797239409805</v>
      </c>
      <c r="V143" s="79">
        <f>V142-T142</f>
        <v>-811</v>
      </c>
      <c r="W143" s="42">
        <f>V143/T142</f>
        <v>-0.08197715556454059</v>
      </c>
      <c r="X143" s="79">
        <f>X142-V142</f>
        <v>-1356</v>
      </c>
      <c r="Y143" s="42">
        <f>X143/V142</f>
        <v>-0.14930632019378992</v>
      </c>
      <c r="Z143" s="85">
        <f>Z142-X142</f>
        <v>839</v>
      </c>
      <c r="AA143" s="54">
        <f>Z143/X142</f>
        <v>0.10859435671757701</v>
      </c>
      <c r="AB143" s="147">
        <f>AB142-D142-F142-H142-J142-L142-N142-P142-R142-T142-V142</f>
        <v>16291</v>
      </c>
      <c r="AC143" s="48"/>
      <c r="AD143" s="91"/>
      <c r="AE143" s="115"/>
    </row>
    <row r="144" spans="1:30" ht="27.75" customHeight="1" thickBot="1" thickTop="1">
      <c r="A144" s="212"/>
      <c r="B144" s="218"/>
      <c r="C144" s="18" t="s">
        <v>21</v>
      </c>
      <c r="D144" s="80">
        <f>D142-D116</f>
        <v>129</v>
      </c>
      <c r="E144" s="31">
        <f>D144/D116</f>
        <v>0.013260690789473685</v>
      </c>
      <c r="F144" s="80">
        <f>F142-F116</f>
        <v>-300</v>
      </c>
      <c r="G144" s="31">
        <f>F144/F116</f>
        <v>-0.041864359475300025</v>
      </c>
      <c r="H144" s="80">
        <f>H142-H116</f>
        <v>490</v>
      </c>
      <c r="I144" s="31">
        <f>H144/H116</f>
        <v>0.0734632683658171</v>
      </c>
      <c r="J144" s="80">
        <f>J142-J116</f>
        <v>311</v>
      </c>
      <c r="K144" s="31">
        <f>J144/J116</f>
        <v>0.04698594953920532</v>
      </c>
      <c r="L144" s="80">
        <f>L142-L116</f>
        <v>55</v>
      </c>
      <c r="M144" s="31">
        <f>L144/L116</f>
        <v>0.008898236531305614</v>
      </c>
      <c r="N144" s="80">
        <f>N142-N116</f>
        <v>-221</v>
      </c>
      <c r="O144" s="31">
        <f>N144/N116</f>
        <v>-0.025908558030480658</v>
      </c>
      <c r="P144" s="80">
        <f>P142-P116</f>
        <v>1951</v>
      </c>
      <c r="Q144" s="31">
        <f>P144/P116</f>
        <v>0.18184360145400316</v>
      </c>
      <c r="R144" s="80">
        <f>R142-R116</f>
        <v>693</v>
      </c>
      <c r="S144" s="31">
        <f>R144/R116</f>
        <v>0.07062780269058296</v>
      </c>
      <c r="T144" s="80">
        <f>T142-T116</f>
        <v>1006</v>
      </c>
      <c r="U144" s="31">
        <f>T144/T116</f>
        <v>0.11319905479914481</v>
      </c>
      <c r="V144" s="80">
        <f>V142-V116</f>
        <v>306</v>
      </c>
      <c r="W144" s="31">
        <f>V144/V116</f>
        <v>0.03486782133090246</v>
      </c>
      <c r="X144" s="80">
        <f>X142-X116</f>
        <v>-643</v>
      </c>
      <c r="Y144" s="31">
        <f>X144/X116</f>
        <v>-0.07683116262396941</v>
      </c>
      <c r="Z144" s="85">
        <f>Z142-Z116</f>
        <v>157</v>
      </c>
      <c r="AA144" s="54">
        <f>Z144/Z116</f>
        <v>0.01867269267364415</v>
      </c>
      <c r="AB144" s="40"/>
      <c r="AC144" s="90"/>
      <c r="AD144" s="47"/>
    </row>
    <row r="145" spans="1:30" ht="27.75" customHeight="1" thickBot="1" thickTop="1">
      <c r="A145" s="212" t="s">
        <v>10</v>
      </c>
      <c r="B145" s="216" t="s">
        <v>17</v>
      </c>
      <c r="C145" s="20"/>
      <c r="D145" s="82">
        <v>4538</v>
      </c>
      <c r="E145" s="23" t="s">
        <v>25</v>
      </c>
      <c r="F145" s="82">
        <v>4703</v>
      </c>
      <c r="G145" s="23" t="s">
        <v>25</v>
      </c>
      <c r="H145" s="82">
        <v>4889</v>
      </c>
      <c r="I145" s="23" t="s">
        <v>25</v>
      </c>
      <c r="J145" s="82">
        <v>5704</v>
      </c>
      <c r="K145" s="23" t="s">
        <v>25</v>
      </c>
      <c r="L145" s="82">
        <v>5105</v>
      </c>
      <c r="M145" s="23" t="s">
        <v>25</v>
      </c>
      <c r="N145" s="82">
        <v>4400</v>
      </c>
      <c r="O145" s="23" t="s">
        <v>25</v>
      </c>
      <c r="P145" s="82">
        <v>4765</v>
      </c>
      <c r="Q145" s="23" t="s">
        <v>25</v>
      </c>
      <c r="R145" s="82">
        <v>4422</v>
      </c>
      <c r="S145" s="23" t="s">
        <v>25</v>
      </c>
      <c r="T145" s="82">
        <v>6967</v>
      </c>
      <c r="U145" s="23" t="s">
        <v>25</v>
      </c>
      <c r="V145" s="82">
        <v>7374</v>
      </c>
      <c r="W145" s="23" t="s">
        <v>25</v>
      </c>
      <c r="X145" s="82">
        <v>5344</v>
      </c>
      <c r="Y145" s="23" t="s">
        <v>25</v>
      </c>
      <c r="Z145" s="88">
        <v>3514</v>
      </c>
      <c r="AA145" s="49" t="s">
        <v>25</v>
      </c>
      <c r="AB145" s="39">
        <f>D145+F145+H145+J145+L145+N145+P145+R145+T145+V145+X145+Z145</f>
        <v>61725</v>
      </c>
      <c r="AC145" s="26"/>
      <c r="AD145" s="29"/>
    </row>
    <row r="146" spans="1:30" ht="27.75" customHeight="1" thickBot="1" thickTop="1">
      <c r="A146" s="212"/>
      <c r="B146" s="217"/>
      <c r="C146" s="21" t="s">
        <v>20</v>
      </c>
      <c r="D146" s="89">
        <f>D145-Z119</f>
        <v>718</v>
      </c>
      <c r="E146" s="30">
        <f>D146/Z119</f>
        <v>0.18795811518324607</v>
      </c>
      <c r="F146" s="89">
        <f>F145-D145</f>
        <v>165</v>
      </c>
      <c r="G146" s="30">
        <f>F146/D145</f>
        <v>0.03635962979286029</v>
      </c>
      <c r="H146" s="89">
        <f>H145-F145</f>
        <v>186</v>
      </c>
      <c r="I146" s="30">
        <f>H146/F145</f>
        <v>0.03954922389963853</v>
      </c>
      <c r="J146" s="89">
        <f>J145-H145</f>
        <v>815</v>
      </c>
      <c r="K146" s="30">
        <f>J146/H145</f>
        <v>0.1667007568009818</v>
      </c>
      <c r="L146" s="89">
        <f>L145-J145</f>
        <v>-599</v>
      </c>
      <c r="M146" s="30">
        <f>L146/J145</f>
        <v>-0.10501402524544179</v>
      </c>
      <c r="N146" s="79">
        <f>N145-L145</f>
        <v>-705</v>
      </c>
      <c r="O146" s="42">
        <f>N146/L145</f>
        <v>-0.13809990205680706</v>
      </c>
      <c r="P146" s="79">
        <f>P145-N145</f>
        <v>365</v>
      </c>
      <c r="Q146" s="42">
        <f>P146/N145</f>
        <v>0.08295454545454546</v>
      </c>
      <c r="R146" s="79">
        <f>R145-P145</f>
        <v>-343</v>
      </c>
      <c r="S146" s="42">
        <f>R146/P145</f>
        <v>-0.07198321091290662</v>
      </c>
      <c r="T146" s="79">
        <f>T145-R145</f>
        <v>2545</v>
      </c>
      <c r="U146" s="42">
        <f>T146/R145</f>
        <v>0.575531433740389</v>
      </c>
      <c r="V146" s="79">
        <f>V145-T145</f>
        <v>407</v>
      </c>
      <c r="W146" s="42">
        <f>V146/T145</f>
        <v>0.05841825749964116</v>
      </c>
      <c r="X146" s="79">
        <f>X145-V145</f>
        <v>-2030</v>
      </c>
      <c r="Y146" s="42">
        <f>X146/V145</f>
        <v>-0.2752915649579604</v>
      </c>
      <c r="Z146" s="85">
        <f>Z145-X145</f>
        <v>-1830</v>
      </c>
      <c r="AA146" s="54">
        <f>Z146/X145</f>
        <v>-0.34244011976047906</v>
      </c>
      <c r="AB146" s="147">
        <f>AB145-D145-F145-H145-J145-L145-N145-P145-R145-T145-V145</f>
        <v>8858</v>
      </c>
      <c r="AC146" s="48"/>
      <c r="AD146" s="91"/>
    </row>
    <row r="147" spans="1:30" ht="27.75" customHeight="1" thickBot="1" thickTop="1">
      <c r="A147" s="212"/>
      <c r="B147" s="218"/>
      <c r="C147" s="18" t="s">
        <v>21</v>
      </c>
      <c r="D147" s="80">
        <f>D145-D119</f>
        <v>1069</v>
      </c>
      <c r="E147" s="31">
        <f>D147/D119</f>
        <v>0.30815797059671374</v>
      </c>
      <c r="F147" s="80">
        <f>F146-F119</f>
        <v>-3257</v>
      </c>
      <c r="G147" s="31">
        <f>F147/F119</f>
        <v>-0.9517825832846288</v>
      </c>
      <c r="H147" s="80">
        <f>H146-H119</f>
        <v>-4476</v>
      </c>
      <c r="I147" s="31">
        <f>H147/H119</f>
        <v>-0.9601029601029601</v>
      </c>
      <c r="J147" s="80">
        <f>J146-J119</f>
        <v>-4261</v>
      </c>
      <c r="K147" s="31">
        <f>J147/J119</f>
        <v>-0.8394405043341213</v>
      </c>
      <c r="L147" s="80">
        <f>L146-L119</f>
        <v>-5206</v>
      </c>
      <c r="M147" s="31">
        <f>L147/L119</f>
        <v>-1.1300195354894726</v>
      </c>
      <c r="N147" s="80">
        <f>N146-N119</f>
        <v>-4822</v>
      </c>
      <c r="O147" s="31">
        <f>N147/N119</f>
        <v>-1.1712411950449357</v>
      </c>
      <c r="P147" s="80">
        <f>P146-P119</f>
        <v>-3814</v>
      </c>
      <c r="Q147" s="31">
        <f>P147/P119</f>
        <v>-0.9126585307489831</v>
      </c>
      <c r="R147" s="80">
        <f>R146-R119</f>
        <v>-3961</v>
      </c>
      <c r="S147" s="31">
        <f>R147/R119</f>
        <v>-1.0948037589828634</v>
      </c>
      <c r="T147" s="80">
        <f>T146-T119</f>
        <v>-3931</v>
      </c>
      <c r="U147" s="31">
        <f>T147/T119</f>
        <v>-0.6070105003088326</v>
      </c>
      <c r="V147" s="80">
        <f>V146-V119</f>
        <v>-3907</v>
      </c>
      <c r="W147" s="31">
        <f>V147/V119</f>
        <v>-0.9056560037088549</v>
      </c>
      <c r="X147" s="80">
        <f>X146-X119</f>
        <v>-6036</v>
      </c>
      <c r="Y147" s="31">
        <f>X147/X119</f>
        <v>-1.5067398901647528</v>
      </c>
      <c r="Z147" s="85">
        <f>Z146-Z119</f>
        <v>-5650</v>
      </c>
      <c r="AA147" s="54">
        <f>Z147/Z119</f>
        <v>-1.4790575916230366</v>
      </c>
      <c r="AB147" s="40"/>
      <c r="AC147" s="48"/>
      <c r="AD147" s="47"/>
    </row>
    <row r="148" spans="1:30" ht="27.75" customHeight="1" thickBot="1" thickTop="1">
      <c r="A148" s="212" t="s">
        <v>11</v>
      </c>
      <c r="B148" s="216" t="s">
        <v>18</v>
      </c>
      <c r="C148" s="20"/>
      <c r="D148" s="82">
        <v>1420</v>
      </c>
      <c r="E148" s="23" t="s">
        <v>25</v>
      </c>
      <c r="F148" s="82">
        <v>1468</v>
      </c>
      <c r="G148" s="23" t="s">
        <v>25</v>
      </c>
      <c r="H148" s="82">
        <v>1772</v>
      </c>
      <c r="I148" s="23" t="s">
        <v>25</v>
      </c>
      <c r="J148" s="82">
        <v>2537</v>
      </c>
      <c r="K148" s="23" t="s">
        <v>25</v>
      </c>
      <c r="L148" s="82">
        <v>1796</v>
      </c>
      <c r="M148" s="23" t="s">
        <v>25</v>
      </c>
      <c r="N148" s="82">
        <v>1377</v>
      </c>
      <c r="O148" s="23" t="s">
        <v>25</v>
      </c>
      <c r="P148" s="82">
        <v>1794</v>
      </c>
      <c r="Q148" s="23" t="s">
        <v>25</v>
      </c>
      <c r="R148" s="82">
        <v>1626</v>
      </c>
      <c r="S148" s="23" t="s">
        <v>25</v>
      </c>
      <c r="T148" s="82">
        <v>2740</v>
      </c>
      <c r="U148" s="23" t="s">
        <v>25</v>
      </c>
      <c r="V148" s="82">
        <v>2738</v>
      </c>
      <c r="W148" s="23" t="s">
        <v>25</v>
      </c>
      <c r="X148" s="82">
        <v>1679</v>
      </c>
      <c r="Y148" s="23" t="s">
        <v>25</v>
      </c>
      <c r="Z148" s="88">
        <v>1257</v>
      </c>
      <c r="AA148" s="49" t="s">
        <v>25</v>
      </c>
      <c r="AB148" s="39">
        <f>D148+F148+H148+J148+L148+N148+P148+R148+T148+V148+X148+Z148</f>
        <v>22204</v>
      </c>
      <c r="AC148" s="26"/>
      <c r="AD148" s="29"/>
    </row>
    <row r="149" spans="1:30" ht="27.75" customHeight="1" thickBot="1" thickTop="1">
      <c r="A149" s="212"/>
      <c r="B149" s="217"/>
      <c r="C149" s="21" t="s">
        <v>20</v>
      </c>
      <c r="D149" s="89">
        <f>D148-Z122</f>
        <v>127</v>
      </c>
      <c r="E149" s="30">
        <f>D149/Z122</f>
        <v>0.09822119102861562</v>
      </c>
      <c r="F149" s="89">
        <f>F148-D148</f>
        <v>48</v>
      </c>
      <c r="G149" s="30">
        <f>F149/D148</f>
        <v>0.03380281690140845</v>
      </c>
      <c r="H149" s="89">
        <f>H148-F148</f>
        <v>304</v>
      </c>
      <c r="I149" s="30">
        <f>H149/F148</f>
        <v>0.20708446866485014</v>
      </c>
      <c r="J149" s="89">
        <f>J148-H148</f>
        <v>765</v>
      </c>
      <c r="K149" s="30">
        <f>J149/H148</f>
        <v>0.4317155756207675</v>
      </c>
      <c r="L149" s="89">
        <f>L148-J148</f>
        <v>-741</v>
      </c>
      <c r="M149" s="30">
        <f>L149/J148</f>
        <v>-0.2920772566022862</v>
      </c>
      <c r="N149" s="79">
        <f>N148-L148</f>
        <v>-419</v>
      </c>
      <c r="O149" s="42">
        <f>N149/L148</f>
        <v>-0.23329621380846324</v>
      </c>
      <c r="P149" s="79">
        <f>P148-N148</f>
        <v>417</v>
      </c>
      <c r="Q149" s="42">
        <f>P149/N148</f>
        <v>0.3028322440087146</v>
      </c>
      <c r="R149" s="79">
        <f>R148-P148</f>
        <v>-168</v>
      </c>
      <c r="S149" s="42">
        <f>R149/P148</f>
        <v>-0.09364548494983277</v>
      </c>
      <c r="T149" s="79">
        <f>T148-R148</f>
        <v>1114</v>
      </c>
      <c r="U149" s="42">
        <f>T149/R148</f>
        <v>0.6851168511685117</v>
      </c>
      <c r="V149" s="79">
        <f>V148-T148</f>
        <v>-2</v>
      </c>
      <c r="W149" s="42">
        <f>V149/T148</f>
        <v>-0.00072992700729927</v>
      </c>
      <c r="X149" s="79">
        <f>X148-V148</f>
        <v>-1059</v>
      </c>
      <c r="Y149" s="42">
        <f>X149/V148</f>
        <v>-0.38677867056245435</v>
      </c>
      <c r="Z149" s="85">
        <f>Z148-X148</f>
        <v>-422</v>
      </c>
      <c r="AA149" s="54">
        <f>Z149/X148</f>
        <v>-0.25134008338296604</v>
      </c>
      <c r="AB149" s="147">
        <f>AB148-D148-F148-H148-J148-L148-N148-P148-R148-T148-V148</f>
        <v>2936</v>
      </c>
      <c r="AC149" s="48"/>
      <c r="AD149" s="91"/>
    </row>
    <row r="150" spans="1:30" ht="27.75" customHeight="1" thickBot="1" thickTop="1">
      <c r="A150" s="212"/>
      <c r="B150" s="218"/>
      <c r="C150" s="18" t="s">
        <v>21</v>
      </c>
      <c r="D150" s="80">
        <f>D148-D122</f>
        <v>186</v>
      </c>
      <c r="E150" s="31">
        <f>D150/D122</f>
        <v>0.1507293354943274</v>
      </c>
      <c r="F150" s="80">
        <f>F148-F122</f>
        <v>273</v>
      </c>
      <c r="G150" s="31">
        <f>F150/F122</f>
        <v>0.22845188284518828</v>
      </c>
      <c r="H150" s="80">
        <f>H148-H122</f>
        <v>-63</v>
      </c>
      <c r="I150" s="31">
        <f>H150/H122</f>
        <v>-0.03433242506811989</v>
      </c>
      <c r="J150" s="80">
        <f>J148-J122</f>
        <v>1020</v>
      </c>
      <c r="K150" s="31">
        <f>J150/J122</f>
        <v>0.6723796967699407</v>
      </c>
      <c r="L150" s="80">
        <f>L148-L122</f>
        <v>380</v>
      </c>
      <c r="M150" s="31">
        <f>L150/L122</f>
        <v>0.268361581920904</v>
      </c>
      <c r="N150" s="80">
        <f>N148-N122</f>
        <v>-97</v>
      </c>
      <c r="O150" s="31">
        <f>N150/N122</f>
        <v>-0.06580732700135686</v>
      </c>
      <c r="P150" s="80">
        <f>P148-P122</f>
        <v>483</v>
      </c>
      <c r="Q150" s="31">
        <f>P150/P122</f>
        <v>0.3684210526315789</v>
      </c>
      <c r="R150" s="80">
        <f>R148-R122</f>
        <v>250</v>
      </c>
      <c r="S150" s="31">
        <f>R150/R122</f>
        <v>0.1816860465116279</v>
      </c>
      <c r="T150" s="80">
        <f>T148-T122</f>
        <v>331</v>
      </c>
      <c r="U150" s="31">
        <f>T150/T122</f>
        <v>0.13740141137401413</v>
      </c>
      <c r="V150" s="80">
        <f>V148-V122</f>
        <v>1313</v>
      </c>
      <c r="W150" s="31">
        <f>V150/V122</f>
        <v>0.9214035087719298</v>
      </c>
      <c r="X150" s="80">
        <f>X148-X122</f>
        <v>274</v>
      </c>
      <c r="Y150" s="31">
        <f>X150/X122</f>
        <v>0.19501779359430604</v>
      </c>
      <c r="Z150" s="85">
        <f>Z148-Z122</f>
        <v>-36</v>
      </c>
      <c r="AA150" s="54">
        <f>Z150/Z122</f>
        <v>-0.027842227378190254</v>
      </c>
      <c r="AB150" s="40"/>
      <c r="AC150" s="90"/>
      <c r="AD150" s="47"/>
    </row>
    <row r="151" spans="1:30" ht="27.75" customHeight="1" thickBot="1" thickTop="1">
      <c r="A151" s="212" t="s">
        <v>12</v>
      </c>
      <c r="B151" s="216" t="s">
        <v>16</v>
      </c>
      <c r="C151" s="20"/>
      <c r="D151" s="82">
        <v>6836</v>
      </c>
      <c r="E151" s="23" t="s">
        <v>25</v>
      </c>
      <c r="F151" s="82">
        <v>4094</v>
      </c>
      <c r="G151" s="23" t="s">
        <v>25</v>
      </c>
      <c r="H151" s="82">
        <v>4305</v>
      </c>
      <c r="I151" s="23" t="s">
        <v>25</v>
      </c>
      <c r="J151" s="82">
        <v>4482</v>
      </c>
      <c r="K151" s="23" t="s">
        <v>25</v>
      </c>
      <c r="L151" s="82">
        <v>4080</v>
      </c>
      <c r="M151" s="23" t="s">
        <v>25</v>
      </c>
      <c r="N151" s="82">
        <v>3760</v>
      </c>
      <c r="O151" s="23" t="s">
        <v>25</v>
      </c>
      <c r="P151" s="82">
        <v>5479</v>
      </c>
      <c r="Q151" s="23" t="s">
        <v>25</v>
      </c>
      <c r="R151" s="82">
        <v>6224</v>
      </c>
      <c r="S151" s="23" t="s">
        <v>25</v>
      </c>
      <c r="T151" s="82">
        <v>4579</v>
      </c>
      <c r="U151" s="23" t="s">
        <v>25</v>
      </c>
      <c r="V151" s="82">
        <v>4569</v>
      </c>
      <c r="W151" s="23" t="s">
        <v>25</v>
      </c>
      <c r="X151" s="82">
        <v>4355</v>
      </c>
      <c r="Y151" s="23" t="s">
        <v>25</v>
      </c>
      <c r="Z151" s="88">
        <v>5668</v>
      </c>
      <c r="AA151" s="49" t="s">
        <v>25</v>
      </c>
      <c r="AB151" s="39">
        <f>D151+F151+H151+J151+L151+N151+P151+R151+T151+V151+X151+Z151</f>
        <v>58431</v>
      </c>
      <c r="AC151" s="26"/>
      <c r="AD151" s="29"/>
    </row>
    <row r="152" spans="1:30" ht="27.75" customHeight="1" thickBot="1" thickTop="1">
      <c r="A152" s="212"/>
      <c r="B152" s="217"/>
      <c r="C152" s="21" t="s">
        <v>20</v>
      </c>
      <c r="D152" s="89">
        <f>D151-Z125</f>
        <v>1364</v>
      </c>
      <c r="E152" s="30">
        <f>D152/Z125</f>
        <v>0.24926900584795322</v>
      </c>
      <c r="F152" s="89">
        <f>F151-D151</f>
        <v>-2742</v>
      </c>
      <c r="G152" s="30">
        <f>F152/D151</f>
        <v>-0.401111761263897</v>
      </c>
      <c r="H152" s="89">
        <f>H151-F151</f>
        <v>211</v>
      </c>
      <c r="I152" s="30">
        <f>H152/F151</f>
        <v>0.051538837322911576</v>
      </c>
      <c r="J152" s="89">
        <f>J151-H151</f>
        <v>177</v>
      </c>
      <c r="K152" s="30">
        <f>J152/H151</f>
        <v>0.04111498257839721</v>
      </c>
      <c r="L152" s="89">
        <f>L151-J151</f>
        <v>-402</v>
      </c>
      <c r="M152" s="30">
        <f>L152/J151</f>
        <v>-0.08969210174029452</v>
      </c>
      <c r="N152" s="79">
        <f>N151-L151</f>
        <v>-320</v>
      </c>
      <c r="O152" s="42">
        <f>N152/L151</f>
        <v>-0.0784313725490196</v>
      </c>
      <c r="P152" s="79">
        <f>P151-N151</f>
        <v>1719</v>
      </c>
      <c r="Q152" s="42">
        <f>P152/N151</f>
        <v>0.4571808510638298</v>
      </c>
      <c r="R152" s="79">
        <f>R151-P151</f>
        <v>745</v>
      </c>
      <c r="S152" s="42">
        <f>R152/P151</f>
        <v>0.13597371783172113</v>
      </c>
      <c r="T152" s="79">
        <f>T151-R151</f>
        <v>-1645</v>
      </c>
      <c r="U152" s="42">
        <f>T152/R151</f>
        <v>-0.2642994858611825</v>
      </c>
      <c r="V152" s="79">
        <f>V151-T151</f>
        <v>-10</v>
      </c>
      <c r="W152" s="42">
        <f>V152/T151</f>
        <v>-0.0021838829438742082</v>
      </c>
      <c r="X152" s="79">
        <f>X151-V151</f>
        <v>-214</v>
      </c>
      <c r="Y152" s="42">
        <f>X152/V151</f>
        <v>-0.04683738235937842</v>
      </c>
      <c r="Z152" s="85">
        <f>Z151-X151</f>
        <v>1313</v>
      </c>
      <c r="AA152" s="54">
        <f>Z152/X151</f>
        <v>0.30149253731343284</v>
      </c>
      <c r="AB152" s="147">
        <f>AB151-D151-F151-H151-J151-L151-N151-P151-R151-T151-V151</f>
        <v>10023</v>
      </c>
      <c r="AC152" s="115"/>
      <c r="AD152" s="91"/>
    </row>
    <row r="153" spans="1:28" ht="27.75" customHeight="1" thickBot="1" thickTop="1">
      <c r="A153" s="212"/>
      <c r="B153" s="218"/>
      <c r="C153" s="18" t="s">
        <v>21</v>
      </c>
      <c r="D153" s="80">
        <f>D151-D125</f>
        <v>3</v>
      </c>
      <c r="E153" s="31">
        <f>D153/D125</f>
        <v>0.00043904580711254205</v>
      </c>
      <c r="F153" s="80">
        <f>F151-F125</f>
        <v>-827</v>
      </c>
      <c r="G153" s="31">
        <f>F153/F125</f>
        <v>-0.1680552733184312</v>
      </c>
      <c r="H153" s="80">
        <f>H151-H125</f>
        <v>366</v>
      </c>
      <c r="I153" s="31">
        <f>H153/H125</f>
        <v>0.09291698400609291</v>
      </c>
      <c r="J153" s="80">
        <f>J151-J125</f>
        <v>674</v>
      </c>
      <c r="K153" s="31">
        <f>J153/J125</f>
        <v>0.17699579831932774</v>
      </c>
      <c r="L153" s="80">
        <f>L151-L125</f>
        <v>180</v>
      </c>
      <c r="M153" s="31">
        <f>L153/L125</f>
        <v>0.046153846153846156</v>
      </c>
      <c r="N153" s="80">
        <f>N151-N125</f>
        <v>-342</v>
      </c>
      <c r="O153" s="31">
        <f>N153/N125</f>
        <v>-0.083373963920039</v>
      </c>
      <c r="P153" s="80">
        <f>P151-P125</f>
        <v>338</v>
      </c>
      <c r="Q153" s="31">
        <f>P153/P125</f>
        <v>0.06574596382026843</v>
      </c>
      <c r="R153" s="80">
        <f>R151-R125</f>
        <v>154</v>
      </c>
      <c r="S153" s="31">
        <f>R153/R125</f>
        <v>0.025370675453047775</v>
      </c>
      <c r="T153" s="80">
        <f>T151-T125</f>
        <v>121</v>
      </c>
      <c r="U153" s="31">
        <f>T153/T125</f>
        <v>0.027142216240466577</v>
      </c>
      <c r="V153" s="80">
        <f>V151-V125</f>
        <v>-80</v>
      </c>
      <c r="W153" s="31">
        <f>V153/V125</f>
        <v>-0.017208001720800174</v>
      </c>
      <c r="X153" s="80">
        <f>X151-X125</f>
        <v>-490</v>
      </c>
      <c r="Y153" s="31">
        <f>X153/X125</f>
        <v>-0.10113519091847266</v>
      </c>
      <c r="Z153" s="85">
        <f>Z151-Z125</f>
        <v>196</v>
      </c>
      <c r="AA153" s="54">
        <f>Z153/Z125</f>
        <v>0.035818713450292396</v>
      </c>
      <c r="AB153" s="10"/>
    </row>
    <row r="154" spans="1:28" ht="27.75" customHeight="1" thickBot="1">
      <c r="A154" s="266" t="s">
        <v>13</v>
      </c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3"/>
      <c r="AB154" s="10"/>
    </row>
    <row r="155" spans="1:28" ht="27.75" customHeight="1" thickBot="1">
      <c r="A155" s="212" t="s">
        <v>14</v>
      </c>
      <c r="B155" s="216" t="s">
        <v>15</v>
      </c>
      <c r="C155" s="5"/>
      <c r="D155" s="82">
        <v>10519</v>
      </c>
      <c r="E155" s="23" t="s">
        <v>25</v>
      </c>
      <c r="F155" s="82">
        <v>11554</v>
      </c>
      <c r="G155" s="23" t="s">
        <v>25</v>
      </c>
      <c r="H155" s="82">
        <v>11492</v>
      </c>
      <c r="I155" s="23" t="s">
        <v>25</v>
      </c>
      <c r="J155" s="82">
        <v>10708</v>
      </c>
      <c r="K155" s="23" t="s">
        <v>25</v>
      </c>
      <c r="L155" s="82">
        <v>11308</v>
      </c>
      <c r="M155" s="23" t="s">
        <v>25</v>
      </c>
      <c r="N155" s="82">
        <v>10207</v>
      </c>
      <c r="O155" s="23" t="s">
        <v>25</v>
      </c>
      <c r="P155" s="82">
        <v>10144</v>
      </c>
      <c r="Q155" s="23" t="s">
        <v>25</v>
      </c>
      <c r="R155" s="82">
        <v>10197</v>
      </c>
      <c r="S155" s="23" t="s">
        <v>25</v>
      </c>
      <c r="T155" s="82">
        <v>12708</v>
      </c>
      <c r="U155" s="23" t="s">
        <v>25</v>
      </c>
      <c r="V155" s="82">
        <v>10535</v>
      </c>
      <c r="W155" s="23" t="s">
        <v>25</v>
      </c>
      <c r="X155" s="82">
        <v>10489</v>
      </c>
      <c r="Y155" s="23" t="s">
        <v>25</v>
      </c>
      <c r="Z155" s="116">
        <v>10140</v>
      </c>
      <c r="AA155" s="117" t="s">
        <v>25</v>
      </c>
      <c r="AB155" s="10"/>
    </row>
    <row r="156" spans="1:28" ht="27.75" customHeight="1" thickBot="1" thickTop="1">
      <c r="A156" s="212"/>
      <c r="B156" s="217"/>
      <c r="C156" s="21" t="s">
        <v>20</v>
      </c>
      <c r="D156" s="89">
        <f>D155-Z129</f>
        <v>700</v>
      </c>
      <c r="E156" s="30">
        <f>D156/Z129</f>
        <v>0.07129035543334351</v>
      </c>
      <c r="F156" s="89">
        <f>F155-D155</f>
        <v>1035</v>
      </c>
      <c r="G156" s="30">
        <f>F156/D155</f>
        <v>0.09839338340146402</v>
      </c>
      <c r="H156" s="89">
        <f>H155-F155</f>
        <v>-62</v>
      </c>
      <c r="I156" s="30">
        <f>H156/F155</f>
        <v>-0.005366106975939069</v>
      </c>
      <c r="J156" s="89">
        <f>J155-H155</f>
        <v>-784</v>
      </c>
      <c r="K156" s="30">
        <f>J156/H155</f>
        <v>-0.06822137138879221</v>
      </c>
      <c r="L156" s="89">
        <f>L155-J155</f>
        <v>600</v>
      </c>
      <c r="M156" s="30">
        <f>L156/J155</f>
        <v>0.056032872618602916</v>
      </c>
      <c r="N156" s="79">
        <f>N155-L155</f>
        <v>-1101</v>
      </c>
      <c r="O156" s="42">
        <f>N156/L155</f>
        <v>-0.09736469755925009</v>
      </c>
      <c r="P156" s="79">
        <f>P155-N155</f>
        <v>-63</v>
      </c>
      <c r="Q156" s="42">
        <f>P156/N155</f>
        <v>-0.006172234740864113</v>
      </c>
      <c r="R156" s="79">
        <f>R155-P155</f>
        <v>53</v>
      </c>
      <c r="S156" s="42">
        <f>R156/P155</f>
        <v>0.005224763406940063</v>
      </c>
      <c r="T156" s="79">
        <f>T155-R155</f>
        <v>2511</v>
      </c>
      <c r="U156" s="42">
        <f>T156/R155</f>
        <v>0.24624889673433362</v>
      </c>
      <c r="V156" s="79">
        <f>V155-T155</f>
        <v>-2173</v>
      </c>
      <c r="W156" s="42">
        <f>V156/T155</f>
        <v>-0.17099464903997483</v>
      </c>
      <c r="X156" s="79">
        <f>X155-V155</f>
        <v>-46</v>
      </c>
      <c r="Y156" s="42">
        <f>X156/V155</f>
        <v>-0.00436639772187945</v>
      </c>
      <c r="Z156" s="85">
        <f>Z155-X155</f>
        <v>-349</v>
      </c>
      <c r="AA156" s="54">
        <f>Z156/X155</f>
        <v>-0.03327295261702736</v>
      </c>
      <c r="AB156" s="10"/>
    </row>
    <row r="157" spans="1:28" ht="27.75" customHeight="1" thickBot="1" thickTop="1">
      <c r="A157" s="212"/>
      <c r="B157" s="218"/>
      <c r="C157" s="18" t="s">
        <v>21</v>
      </c>
      <c r="D157" s="80">
        <f>D155-D129</f>
        <v>2378</v>
      </c>
      <c r="E157" s="31">
        <f>D157/D129</f>
        <v>0.29210170740695246</v>
      </c>
      <c r="F157" s="80">
        <f>F155-F129</f>
        <v>2500</v>
      </c>
      <c r="G157" s="31">
        <f>F157/F129</f>
        <v>0.276121051468964</v>
      </c>
      <c r="H157" s="80">
        <f>H155-H129</f>
        <v>938</v>
      </c>
      <c r="I157" s="31">
        <f>H157/H129</f>
        <v>0.0888762554481713</v>
      </c>
      <c r="J157" s="80">
        <f>J155-J129</f>
        <v>1012</v>
      </c>
      <c r="K157" s="31">
        <f>J157/J129</f>
        <v>0.10437293729372937</v>
      </c>
      <c r="L157" s="80">
        <f>L155-L129</f>
        <v>1886</v>
      </c>
      <c r="M157" s="31">
        <f>L157/L129</f>
        <v>0.20016981532583317</v>
      </c>
      <c r="N157" s="80">
        <f>N155-N129</f>
        <v>893</v>
      </c>
      <c r="O157" s="31">
        <f>N157/N129</f>
        <v>0.09587717414644621</v>
      </c>
      <c r="P157" s="80">
        <f>P155-P129</f>
        <v>884</v>
      </c>
      <c r="Q157" s="31">
        <f>P157/P129</f>
        <v>0.09546436285097193</v>
      </c>
      <c r="R157" s="80">
        <f>R155-R129</f>
        <v>431</v>
      </c>
      <c r="S157" s="31">
        <f>R157/R129</f>
        <v>0.044132705304116324</v>
      </c>
      <c r="T157" s="80">
        <f>T155-T129</f>
        <v>2870</v>
      </c>
      <c r="U157" s="31">
        <f>T157/T129</f>
        <v>0.2917259605610896</v>
      </c>
      <c r="V157" s="80">
        <f>V155-V129</f>
        <v>773</v>
      </c>
      <c r="W157" s="31">
        <f>V157/V129</f>
        <v>0.07918459332104077</v>
      </c>
      <c r="X157" s="80">
        <f>X155-X129</f>
        <v>711</v>
      </c>
      <c r="Y157" s="31">
        <f>X157/X129</f>
        <v>0.07271425649417058</v>
      </c>
      <c r="Z157" s="85">
        <f>Z155-Z129</f>
        <v>321</v>
      </c>
      <c r="AA157" s="54">
        <f>Z157/Z129</f>
        <v>0.03269172013443324</v>
      </c>
      <c r="AB157" s="10"/>
    </row>
    <row r="158" ht="36.75" customHeight="1" thickBot="1"/>
    <row r="159" spans="1:29" ht="34.5" customHeight="1" thickBot="1" thickTop="1">
      <c r="A159" s="301" t="s">
        <v>117</v>
      </c>
      <c r="B159" s="301"/>
      <c r="C159" s="301"/>
      <c r="D159" s="301"/>
      <c r="E159" s="301"/>
      <c r="F159" s="301"/>
      <c r="G159" s="301"/>
      <c r="H159" s="301"/>
      <c r="I159" s="301"/>
      <c r="J159" s="301"/>
      <c r="K159" s="301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  <c r="AA159" s="302"/>
      <c r="AB159" s="302"/>
      <c r="AC159" s="30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244" t="s">
        <v>0</v>
      </c>
      <c r="B161" s="262" t="s">
        <v>1</v>
      </c>
      <c r="C161" s="262"/>
      <c r="D161" s="214" t="s">
        <v>115</v>
      </c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308"/>
      <c r="T161" s="248"/>
      <c r="U161" s="248"/>
      <c r="V161" s="248"/>
      <c r="W161" s="248"/>
      <c r="X161" s="248"/>
      <c r="Y161" s="248"/>
      <c r="Z161" s="248"/>
      <c r="AA161" s="249"/>
      <c r="AB161" s="250" t="s">
        <v>22</v>
      </c>
      <c r="AC161" s="235" t="s">
        <v>23</v>
      </c>
      <c r="AD161" s="236"/>
    </row>
    <row r="162" spans="1:30" ht="21.75" customHeight="1" thickBot="1" thickTop="1">
      <c r="A162" s="244"/>
      <c r="B162" s="263"/>
      <c r="C162" s="279"/>
      <c r="D162" s="239" t="s">
        <v>4</v>
      </c>
      <c r="E162" s="240"/>
      <c r="F162" s="239" t="s">
        <v>5</v>
      </c>
      <c r="G162" s="240"/>
      <c r="H162" s="239" t="s">
        <v>26</v>
      </c>
      <c r="I162" s="240"/>
      <c r="J162" s="239" t="s">
        <v>27</v>
      </c>
      <c r="K162" s="240"/>
      <c r="L162" s="239" t="s">
        <v>28</v>
      </c>
      <c r="M162" s="240"/>
      <c r="N162" s="239" t="s">
        <v>29</v>
      </c>
      <c r="O162" s="240"/>
      <c r="P162" s="239" t="s">
        <v>33</v>
      </c>
      <c r="Q162" s="240"/>
      <c r="R162" s="239" t="s">
        <v>40</v>
      </c>
      <c r="S162" s="240"/>
      <c r="T162" s="239" t="s">
        <v>45</v>
      </c>
      <c r="U162" s="240"/>
      <c r="V162" s="239" t="s">
        <v>46</v>
      </c>
      <c r="W162" s="240"/>
      <c r="X162" s="239" t="s">
        <v>49</v>
      </c>
      <c r="Y162" s="240"/>
      <c r="Z162" s="219" t="s">
        <v>50</v>
      </c>
      <c r="AA162" s="220"/>
      <c r="AB162" s="251"/>
      <c r="AC162" s="237"/>
      <c r="AD162" s="238"/>
    </row>
    <row r="163" spans="1:30" ht="26.25" customHeight="1" thickBot="1" thickTop="1">
      <c r="A163" s="2"/>
      <c r="B163" s="1"/>
      <c r="C163" s="295" t="s">
        <v>37</v>
      </c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7"/>
      <c r="U163" s="297"/>
      <c r="V163" s="297"/>
      <c r="W163" s="297"/>
      <c r="X163" s="297"/>
      <c r="Y163" s="297"/>
      <c r="Z163" s="298"/>
      <c r="AA163" s="299"/>
      <c r="AB163" s="252"/>
      <c r="AC163" s="24" t="s">
        <v>24</v>
      </c>
      <c r="AD163" s="25" t="s">
        <v>25</v>
      </c>
    </row>
    <row r="164" spans="1:30" ht="13.5" thickBot="1">
      <c r="A164" s="3"/>
      <c r="B164" s="3"/>
      <c r="C164" s="3"/>
      <c r="D164" s="6"/>
      <c r="E164" s="3"/>
      <c r="F164" s="36"/>
      <c r="G164" s="4"/>
      <c r="H164" s="37"/>
      <c r="I164" s="16"/>
      <c r="J164" s="36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00"/>
      <c r="AA164" s="248"/>
      <c r="AB164" s="284"/>
      <c r="AC164" s="258"/>
      <c r="AD164" s="259"/>
    </row>
    <row r="165" spans="1:30" ht="24.75" customHeight="1" thickBot="1" thickTop="1">
      <c r="A165" s="212" t="s">
        <v>7</v>
      </c>
      <c r="B165" s="216" t="s">
        <v>8</v>
      </c>
      <c r="C165" s="7"/>
      <c r="D165" s="78">
        <v>394856</v>
      </c>
      <c r="E165" s="22" t="s">
        <v>25</v>
      </c>
      <c r="F165" s="78">
        <v>394350</v>
      </c>
      <c r="G165" s="22" t="s">
        <v>25</v>
      </c>
      <c r="H165" s="78">
        <v>391838</v>
      </c>
      <c r="I165" s="22" t="s">
        <v>25</v>
      </c>
      <c r="J165" s="78">
        <v>388408</v>
      </c>
      <c r="K165" s="22" t="s">
        <v>25</v>
      </c>
      <c r="L165" s="78">
        <v>386801</v>
      </c>
      <c r="M165" s="22" t="s">
        <v>25</v>
      </c>
      <c r="N165" s="78">
        <v>387405</v>
      </c>
      <c r="O165" s="22" t="s">
        <v>25</v>
      </c>
      <c r="P165" s="78">
        <v>389861</v>
      </c>
      <c r="Q165" s="22" t="s">
        <v>25</v>
      </c>
      <c r="R165" s="78">
        <v>394168</v>
      </c>
      <c r="S165" s="22" t="s">
        <v>25</v>
      </c>
      <c r="T165" s="78">
        <v>391856</v>
      </c>
      <c r="U165" s="22" t="s">
        <v>25</v>
      </c>
      <c r="V165" s="78">
        <v>392646</v>
      </c>
      <c r="W165" s="22" t="s">
        <v>25</v>
      </c>
      <c r="X165" s="78">
        <v>392675</v>
      </c>
      <c r="Y165" s="22" t="s">
        <v>25</v>
      </c>
      <c r="Z165" s="84">
        <v>392265</v>
      </c>
      <c r="AA165" s="49" t="s">
        <v>25</v>
      </c>
      <c r="AB165" s="277"/>
      <c r="AC165" s="307"/>
      <c r="AD165" s="61"/>
    </row>
    <row r="166" spans="1:29" ht="24.75" customHeight="1" thickBot="1" thickTop="1">
      <c r="A166" s="212"/>
      <c r="B166" s="217"/>
      <c r="C166" s="17" t="s">
        <v>20</v>
      </c>
      <c r="D166" s="89">
        <f>D165-Z139</f>
        <v>2914</v>
      </c>
      <c r="E166" s="30">
        <f>D166/Z139</f>
        <v>0.007434773512407448</v>
      </c>
      <c r="F166" s="89">
        <f>F165-D165</f>
        <v>-506</v>
      </c>
      <c r="G166" s="30">
        <f>F166/D165</f>
        <v>-0.0012814798306217963</v>
      </c>
      <c r="H166" s="89">
        <f>H165-F165</f>
        <v>-2512</v>
      </c>
      <c r="I166" s="30">
        <f>H166/F165</f>
        <v>-0.006369975909724864</v>
      </c>
      <c r="J166" s="89">
        <f>J165-H165</f>
        <v>-3430</v>
      </c>
      <c r="K166" s="30">
        <f>J166/H165</f>
        <v>-0.008753617566443274</v>
      </c>
      <c r="L166" s="89">
        <f>L165-J165</f>
        <v>-1607</v>
      </c>
      <c r="M166" s="30">
        <f>L166/J165</f>
        <v>-0.0041374019072727645</v>
      </c>
      <c r="N166" s="79">
        <f>N165-L165</f>
        <v>604</v>
      </c>
      <c r="O166" s="42">
        <f>N166/L165</f>
        <v>0.0015615264696833772</v>
      </c>
      <c r="P166" s="79">
        <f>P165-N165</f>
        <v>2456</v>
      </c>
      <c r="Q166" s="42">
        <f>P166/N165</f>
        <v>0.006339618745240768</v>
      </c>
      <c r="R166" s="79">
        <f>R165-P165</f>
        <v>4307</v>
      </c>
      <c r="S166" s="42">
        <f>R166/P165</f>
        <v>0.011047527195590223</v>
      </c>
      <c r="T166" s="79">
        <f>T165-R165</f>
        <v>-2312</v>
      </c>
      <c r="U166" s="42">
        <f>T166/R165</f>
        <v>-0.005865519270970753</v>
      </c>
      <c r="V166" s="79">
        <f>V165-T165</f>
        <v>790</v>
      </c>
      <c r="W166" s="42">
        <f>V166/T165</f>
        <v>0.0020160467110367074</v>
      </c>
      <c r="X166" s="79">
        <f>X165-V165</f>
        <v>29</v>
      </c>
      <c r="Y166" s="42">
        <f>X166/V165</f>
        <v>7.385787706993067E-05</v>
      </c>
      <c r="Z166" s="85">
        <f>Z165-X165</f>
        <v>-410</v>
      </c>
      <c r="AA166" s="54">
        <f>Z166/X165</f>
        <v>-0.0010441204558477113</v>
      </c>
      <c r="AB166" s="84">
        <f>(D165+F165+H165+J165+L165+N165+P165+R165+T165+V165+X165+Z165)/12</f>
        <v>391427.4166666667</v>
      </c>
      <c r="AC166" s="9"/>
    </row>
    <row r="167" spans="1:29" ht="24.75" customHeight="1" thickBot="1" thickTop="1">
      <c r="A167" s="212"/>
      <c r="B167" s="218"/>
      <c r="C167" s="18" t="s">
        <v>21</v>
      </c>
      <c r="D167" s="80">
        <f>D165-D139</f>
        <v>7526</v>
      </c>
      <c r="E167" s="31">
        <f>D167/D139</f>
        <v>0.01943045981462835</v>
      </c>
      <c r="F167" s="80">
        <f>F165-F139</f>
        <v>7918</v>
      </c>
      <c r="G167" s="31">
        <f>F167/F139</f>
        <v>0.020490021530308048</v>
      </c>
      <c r="H167" s="80">
        <f>H165-H139</f>
        <v>5747</v>
      </c>
      <c r="I167" s="31">
        <f>H167/H139</f>
        <v>0.014885091856583033</v>
      </c>
      <c r="J167" s="80">
        <f>J165-J139</f>
        <v>3627</v>
      </c>
      <c r="K167" s="31">
        <f>J167/J139</f>
        <v>0.009426141103640772</v>
      </c>
      <c r="L167" s="80">
        <f>L165-L139</f>
        <v>3288</v>
      </c>
      <c r="M167" s="31">
        <f>L167/L139</f>
        <v>0.008573373001697466</v>
      </c>
      <c r="N167" s="80">
        <f>N165-N139</f>
        <v>2152</v>
      </c>
      <c r="O167" s="31">
        <f>N167/N139</f>
        <v>0.0055859396292825755</v>
      </c>
      <c r="P167" s="80">
        <f>P165-P139</f>
        <v>-597</v>
      </c>
      <c r="Q167" s="31">
        <f>P167/P139</f>
        <v>-0.0015289736668220397</v>
      </c>
      <c r="R167" s="80">
        <f>R165-R139</f>
        <v>59</v>
      </c>
      <c r="S167" s="31">
        <f>R167/R139</f>
        <v>0.0001497047771048111</v>
      </c>
      <c r="T167" s="80">
        <f>T165-T139</f>
        <v>-1301</v>
      </c>
      <c r="U167" s="31">
        <f>T167/T139</f>
        <v>-0.0033091106097564078</v>
      </c>
      <c r="V167" s="80">
        <f>V165-V139</f>
        <v>1491</v>
      </c>
      <c r="W167" s="31">
        <f>V167/V139</f>
        <v>0.00381178816581662</v>
      </c>
      <c r="X167" s="80">
        <f>X165-X139</f>
        <v>2450</v>
      </c>
      <c r="Y167" s="31">
        <f>X167/X139</f>
        <v>0.006278429111410084</v>
      </c>
      <c r="Z167" s="85">
        <f>Z165-Z139</f>
        <v>323</v>
      </c>
      <c r="AA167" s="54">
        <f>Z167/Z139</f>
        <v>0.0008241015252256712</v>
      </c>
      <c r="AB167" s="10"/>
      <c r="AC167" s="43"/>
    </row>
    <row r="168" spans="1:30" ht="24.75" customHeight="1" thickBot="1" thickTop="1">
      <c r="A168" s="212" t="s">
        <v>9</v>
      </c>
      <c r="B168" s="216" t="s">
        <v>19</v>
      </c>
      <c r="C168" s="19"/>
      <c r="D168" s="81">
        <v>9939</v>
      </c>
      <c r="E168" s="23" t="s">
        <v>25</v>
      </c>
      <c r="F168" s="81">
        <v>7158</v>
      </c>
      <c r="G168" s="23" t="s">
        <v>25</v>
      </c>
      <c r="H168" s="81">
        <v>6749</v>
      </c>
      <c r="I168" s="23" t="s">
        <v>25</v>
      </c>
      <c r="J168" s="81">
        <v>6651</v>
      </c>
      <c r="K168" s="23" t="s">
        <v>25</v>
      </c>
      <c r="L168" s="81">
        <v>5785</v>
      </c>
      <c r="M168" s="23" t="s">
        <v>25</v>
      </c>
      <c r="N168" s="81">
        <v>9817</v>
      </c>
      <c r="O168" s="23" t="s">
        <v>25</v>
      </c>
      <c r="P168" s="81">
        <v>12418</v>
      </c>
      <c r="Q168" s="23" t="s">
        <v>25</v>
      </c>
      <c r="R168" s="81">
        <v>12636</v>
      </c>
      <c r="S168" s="23" t="s">
        <v>25</v>
      </c>
      <c r="T168" s="81">
        <v>10592</v>
      </c>
      <c r="U168" s="23" t="s">
        <v>25</v>
      </c>
      <c r="V168" s="81">
        <v>10420</v>
      </c>
      <c r="W168" s="23" t="s">
        <v>25</v>
      </c>
      <c r="X168" s="81">
        <v>8796</v>
      </c>
      <c r="Y168" s="23" t="s">
        <v>25</v>
      </c>
      <c r="Z168" s="87">
        <v>8612</v>
      </c>
      <c r="AA168" s="49" t="s">
        <v>25</v>
      </c>
      <c r="AB168" s="39">
        <f>D168+F168+H168+J168+L168+N168+P168+R168+T168+V168+X168+Z168</f>
        <v>109573</v>
      </c>
      <c r="AC168" s="26"/>
      <c r="AD168" s="29"/>
    </row>
    <row r="169" spans="1:31" ht="24.75" customHeight="1" thickBot="1" thickTop="1">
      <c r="A169" s="212"/>
      <c r="B169" s="217"/>
      <c r="C169" s="17" t="s">
        <v>20</v>
      </c>
      <c r="D169" s="89">
        <f>D168-Z142</f>
        <v>1374</v>
      </c>
      <c r="E169" s="30">
        <f>D169/Z142</f>
        <v>0.16042031523642733</v>
      </c>
      <c r="F169" s="89">
        <f>F168-D168</f>
        <v>-2781</v>
      </c>
      <c r="G169" s="30">
        <f>F169/D168</f>
        <v>-0.2798068216118322</v>
      </c>
      <c r="H169" s="89">
        <f>H168-F168</f>
        <v>-409</v>
      </c>
      <c r="I169" s="30">
        <f>H169/F168</f>
        <v>-0.05713886560491757</v>
      </c>
      <c r="J169" s="89">
        <f>J168-H168</f>
        <v>-98</v>
      </c>
      <c r="K169" s="30">
        <f>J169/H168</f>
        <v>-0.01452066972884872</v>
      </c>
      <c r="L169" s="89">
        <f>L168-J168</f>
        <v>-866</v>
      </c>
      <c r="M169" s="30">
        <f>L169/J168</f>
        <v>-0.130205984062547</v>
      </c>
      <c r="N169" s="79">
        <f>N168-L168</f>
        <v>4032</v>
      </c>
      <c r="O169" s="42">
        <f>N169/L168</f>
        <v>0.6969749351771823</v>
      </c>
      <c r="P169" s="79">
        <f>P168-N168</f>
        <v>2601</v>
      </c>
      <c r="Q169" s="42">
        <f>P169/N168</f>
        <v>0.2649485586227972</v>
      </c>
      <c r="R169" s="79">
        <f>R168-P168</f>
        <v>218</v>
      </c>
      <c r="S169" s="42">
        <f>R169/P168</f>
        <v>0.017555161861813495</v>
      </c>
      <c r="T169" s="79">
        <f>T168-R168</f>
        <v>-2044</v>
      </c>
      <c r="U169" s="42">
        <f>T169/R168</f>
        <v>-0.16176005064893953</v>
      </c>
      <c r="V169" s="79">
        <f>V168-T168</f>
        <v>-172</v>
      </c>
      <c r="W169" s="42">
        <f>V169/T168</f>
        <v>-0.01623867069486405</v>
      </c>
      <c r="X169" s="79">
        <f>X168-V168</f>
        <v>-1624</v>
      </c>
      <c r="Y169" s="42">
        <f>X169/V168</f>
        <v>-0.15585412667946258</v>
      </c>
      <c r="Z169" s="85">
        <f>Z168-X168</f>
        <v>-184</v>
      </c>
      <c r="AA169" s="54">
        <f>Z169/X168</f>
        <v>-0.020918599363346977</v>
      </c>
      <c r="AB169" s="147">
        <f>AB168-D168-F168-H168-J168-L168-N168-P168-R168-T168-V168-X168</f>
        <v>8612</v>
      </c>
      <c r="AC169" s="48"/>
      <c r="AD169" s="91"/>
      <c r="AE169" s="115"/>
    </row>
    <row r="170" spans="1:30" ht="24.75" customHeight="1" thickBot="1" thickTop="1">
      <c r="A170" s="212"/>
      <c r="B170" s="218"/>
      <c r="C170" s="18" t="s">
        <v>21</v>
      </c>
      <c r="D170" s="80">
        <f>D168-D142</f>
        <v>82</v>
      </c>
      <c r="E170" s="31">
        <f>D170/D142</f>
        <v>0.00831896114436441</v>
      </c>
      <c r="F170" s="80">
        <f>F168-F142</f>
        <v>292</v>
      </c>
      <c r="G170" s="31">
        <f>F170/F142</f>
        <v>0.04252840081561317</v>
      </c>
      <c r="H170" s="80">
        <f>H168-H142</f>
        <v>-411</v>
      </c>
      <c r="I170" s="31">
        <f>H170/H142</f>
        <v>-0.05740223463687151</v>
      </c>
      <c r="J170" s="80">
        <f>J168-J142</f>
        <v>-279</v>
      </c>
      <c r="K170" s="31">
        <f>J170/J142</f>
        <v>-0.04025974025974026</v>
      </c>
      <c r="L170" s="80">
        <f>L168-L142</f>
        <v>-451</v>
      </c>
      <c r="M170" s="31">
        <f>L170/L142</f>
        <v>-0.07232200128287364</v>
      </c>
      <c r="N170" s="80">
        <f>N168-N142</f>
        <v>1508</v>
      </c>
      <c r="O170" s="31">
        <f>N170/N142</f>
        <v>0.18148995065591528</v>
      </c>
      <c r="P170" s="80">
        <f>P168-P142</f>
        <v>-262</v>
      </c>
      <c r="Q170" s="31">
        <f>P170/P142</f>
        <v>-0.020662460567823344</v>
      </c>
      <c r="R170" s="80">
        <f>R168-R142</f>
        <v>2131</v>
      </c>
      <c r="S170" s="31">
        <f>R170/R142</f>
        <v>0.202855782960495</v>
      </c>
      <c r="T170" s="80">
        <f>T168-T142</f>
        <v>699</v>
      </c>
      <c r="U170" s="31">
        <f>T170/T142</f>
        <v>0.07065601940766199</v>
      </c>
      <c r="V170" s="80">
        <f>V168-V142</f>
        <v>1338</v>
      </c>
      <c r="W170" s="31">
        <f>V170/V142</f>
        <v>0.14732437789033254</v>
      </c>
      <c r="X170" s="80">
        <f>X168-X142</f>
        <v>1070</v>
      </c>
      <c r="Y170" s="31">
        <f>X170/X142</f>
        <v>0.1384933989127621</v>
      </c>
      <c r="Z170" s="85">
        <f>Z168-Z142</f>
        <v>47</v>
      </c>
      <c r="AA170" s="54">
        <f>Z170/Z142</f>
        <v>0.005487448920023351</v>
      </c>
      <c r="AB170" s="40"/>
      <c r="AC170" s="90"/>
      <c r="AD170" s="47"/>
    </row>
    <row r="171" spans="1:30" ht="24.75" customHeight="1" thickBot="1" thickTop="1">
      <c r="A171" s="212" t="s">
        <v>10</v>
      </c>
      <c r="B171" s="216" t="s">
        <v>17</v>
      </c>
      <c r="C171" s="20"/>
      <c r="D171" s="82">
        <v>4090</v>
      </c>
      <c r="E171" s="23" t="s">
        <v>25</v>
      </c>
      <c r="F171" s="82">
        <v>4628</v>
      </c>
      <c r="G171" s="23" t="s">
        <v>25</v>
      </c>
      <c r="H171" s="82">
        <v>5681</v>
      </c>
      <c r="I171" s="23" t="s">
        <v>25</v>
      </c>
      <c r="J171" s="82">
        <v>6659</v>
      </c>
      <c r="K171" s="23" t="s">
        <v>25</v>
      </c>
      <c r="L171" s="82">
        <v>4611</v>
      </c>
      <c r="M171" s="23" t="s">
        <v>25</v>
      </c>
      <c r="N171" s="82">
        <v>6414</v>
      </c>
      <c r="O171" s="23" t="s">
        <v>25</v>
      </c>
      <c r="P171" s="82">
        <v>6791</v>
      </c>
      <c r="Q171" s="23" t="s">
        <v>25</v>
      </c>
      <c r="R171" s="82">
        <v>5786</v>
      </c>
      <c r="S171" s="23" t="s">
        <v>25</v>
      </c>
      <c r="T171" s="82">
        <v>9437</v>
      </c>
      <c r="U171" s="23" t="s">
        <v>25</v>
      </c>
      <c r="V171" s="82">
        <v>5966</v>
      </c>
      <c r="W171" s="23" t="s">
        <v>25</v>
      </c>
      <c r="X171" s="82">
        <v>5365</v>
      </c>
      <c r="Y171" s="23" t="s">
        <v>25</v>
      </c>
      <c r="Z171" s="88">
        <v>4905</v>
      </c>
      <c r="AA171" s="49" t="s">
        <v>25</v>
      </c>
      <c r="AB171" s="39">
        <f>D171+F171+H171+J171+L171+N171+P171+R171+T171+V171+X171+Z171</f>
        <v>70333</v>
      </c>
      <c r="AC171" s="26"/>
      <c r="AD171" s="29"/>
    </row>
    <row r="172" spans="1:30" ht="24.75" customHeight="1" thickBot="1" thickTop="1">
      <c r="A172" s="212"/>
      <c r="B172" s="217"/>
      <c r="C172" s="21" t="s">
        <v>20</v>
      </c>
      <c r="D172" s="89">
        <f>D171-Z145</f>
        <v>576</v>
      </c>
      <c r="E172" s="30">
        <f>D172/Z145</f>
        <v>0.16391576550939102</v>
      </c>
      <c r="F172" s="89">
        <f>F171-D171</f>
        <v>538</v>
      </c>
      <c r="G172" s="30">
        <f>F172/D171</f>
        <v>0.1315403422982885</v>
      </c>
      <c r="H172" s="89">
        <f>H171-F171</f>
        <v>1053</v>
      </c>
      <c r="I172" s="30">
        <f>H172/F171</f>
        <v>0.22752808988764045</v>
      </c>
      <c r="J172" s="89">
        <f>J171-H171</f>
        <v>978</v>
      </c>
      <c r="K172" s="30">
        <f>J172/H171</f>
        <v>0.17215279000176026</v>
      </c>
      <c r="L172" s="89">
        <f>L171-J171</f>
        <v>-2048</v>
      </c>
      <c r="M172" s="30">
        <f>L172/J171</f>
        <v>-0.3075536867397507</v>
      </c>
      <c r="N172" s="79">
        <f>N171-L171</f>
        <v>1803</v>
      </c>
      <c r="O172" s="42">
        <f>N172/L171</f>
        <v>0.391021470396877</v>
      </c>
      <c r="P172" s="79">
        <f>P171-N171</f>
        <v>377</v>
      </c>
      <c r="Q172" s="42">
        <f>P172/N171</f>
        <v>0.05877767383847833</v>
      </c>
      <c r="R172" s="79">
        <f>R171-P171</f>
        <v>-1005</v>
      </c>
      <c r="S172" s="42">
        <f>R172/P171</f>
        <v>-0.14798998674716538</v>
      </c>
      <c r="T172" s="79">
        <f>T171-R171</f>
        <v>3651</v>
      </c>
      <c r="U172" s="42">
        <f>T172/R171</f>
        <v>0.6310058762530245</v>
      </c>
      <c r="V172" s="79">
        <f>V171-T171</f>
        <v>-3471</v>
      </c>
      <c r="W172" s="42">
        <f>V172/T171</f>
        <v>-0.3678075659637597</v>
      </c>
      <c r="X172" s="79">
        <f>X171-V171</f>
        <v>-601</v>
      </c>
      <c r="Y172" s="42">
        <f>X172/V171</f>
        <v>-0.100737512571237</v>
      </c>
      <c r="Z172" s="85">
        <f>Z171-X171</f>
        <v>-460</v>
      </c>
      <c r="AA172" s="54">
        <f>Z172/X171</f>
        <v>-0.08574091332712022</v>
      </c>
      <c r="AB172" s="147">
        <f>AB171-D171-F171-H171-J171-L171-N171-P171-R171-T171-V171-X171</f>
        <v>4905</v>
      </c>
      <c r="AC172" s="48"/>
      <c r="AD172" s="91"/>
    </row>
    <row r="173" spans="1:30" ht="24.75" customHeight="1" thickBot="1" thickTop="1">
      <c r="A173" s="212"/>
      <c r="B173" s="218"/>
      <c r="C173" s="18" t="s">
        <v>21</v>
      </c>
      <c r="D173" s="80">
        <f>D171-D145</f>
        <v>-448</v>
      </c>
      <c r="E173" s="31">
        <f>D173/D145</f>
        <v>-0.0987219039224328</v>
      </c>
      <c r="F173" s="80">
        <f>F172-F145</f>
        <v>-4165</v>
      </c>
      <c r="G173" s="31">
        <f>F173/F145</f>
        <v>-0.8856049330214757</v>
      </c>
      <c r="H173" s="80">
        <f>H172-H145</f>
        <v>-3836</v>
      </c>
      <c r="I173" s="31">
        <f>H173/H145</f>
        <v>-0.7846185313970137</v>
      </c>
      <c r="J173" s="80">
        <f>J172-J145</f>
        <v>-4726</v>
      </c>
      <c r="K173" s="31">
        <f>J173/J145</f>
        <v>-0.8285413744740533</v>
      </c>
      <c r="L173" s="80">
        <f>L172-L145</f>
        <v>-7153</v>
      </c>
      <c r="M173" s="31">
        <f>L173/L145</f>
        <v>-1.401175318315377</v>
      </c>
      <c r="N173" s="80">
        <f>N172-N145</f>
        <v>-2597</v>
      </c>
      <c r="O173" s="31">
        <f>N173/N145</f>
        <v>-0.5902272727272727</v>
      </c>
      <c r="P173" s="80">
        <f>P172-P145</f>
        <v>-4388</v>
      </c>
      <c r="Q173" s="31">
        <f>P173/P145</f>
        <v>-0.920881427072403</v>
      </c>
      <c r="R173" s="80">
        <f>R172-R145</f>
        <v>-5427</v>
      </c>
      <c r="S173" s="31">
        <f>R173/R145</f>
        <v>-1.2272727272727273</v>
      </c>
      <c r="T173" s="80">
        <f>T172-T145</f>
        <v>-3316</v>
      </c>
      <c r="U173" s="31">
        <f>T173/T145</f>
        <v>-0.47595808812975454</v>
      </c>
      <c r="V173" s="80">
        <f>V172-V145</f>
        <v>-10845</v>
      </c>
      <c r="W173" s="31">
        <f>V173/V145</f>
        <v>-1.470707892595606</v>
      </c>
      <c r="X173" s="80">
        <f>X172-X145</f>
        <v>-5945</v>
      </c>
      <c r="Y173" s="31">
        <f>X173/X145</f>
        <v>-1.1124625748502994</v>
      </c>
      <c r="Z173" s="85">
        <f>Z172-Z145</f>
        <v>-3974</v>
      </c>
      <c r="AA173" s="54">
        <f>Z173/Z145</f>
        <v>-1.130904951622083</v>
      </c>
      <c r="AB173" s="40"/>
      <c r="AC173" s="48"/>
      <c r="AD173" s="47"/>
    </row>
    <row r="174" spans="1:30" ht="24.75" customHeight="1" thickBot="1" thickTop="1">
      <c r="A174" s="212" t="s">
        <v>11</v>
      </c>
      <c r="B174" s="216" t="s">
        <v>18</v>
      </c>
      <c r="C174" s="20"/>
      <c r="D174" s="82">
        <v>1614</v>
      </c>
      <c r="E174" s="23" t="s">
        <v>25</v>
      </c>
      <c r="F174" s="82">
        <v>1762</v>
      </c>
      <c r="G174" s="23" t="s">
        <v>25</v>
      </c>
      <c r="H174" s="82">
        <v>1951</v>
      </c>
      <c r="I174" s="23" t="s">
        <v>25</v>
      </c>
      <c r="J174" s="82">
        <v>2321</v>
      </c>
      <c r="K174" s="23" t="s">
        <v>25</v>
      </c>
      <c r="L174" s="82">
        <v>1719</v>
      </c>
      <c r="M174" s="23" t="s">
        <v>25</v>
      </c>
      <c r="N174" s="82">
        <v>1925</v>
      </c>
      <c r="O174" s="23" t="s">
        <v>25</v>
      </c>
      <c r="P174" s="82">
        <v>2200</v>
      </c>
      <c r="Q174" s="23" t="s">
        <v>25</v>
      </c>
      <c r="R174" s="82">
        <v>1773</v>
      </c>
      <c r="S174" s="23" t="s">
        <v>25</v>
      </c>
      <c r="T174" s="82">
        <v>3171</v>
      </c>
      <c r="U174" s="23" t="s">
        <v>25</v>
      </c>
      <c r="V174" s="82">
        <v>2544</v>
      </c>
      <c r="W174" s="23" t="s">
        <v>25</v>
      </c>
      <c r="X174" s="82">
        <v>1943</v>
      </c>
      <c r="Y174" s="23" t="s">
        <v>25</v>
      </c>
      <c r="Z174" s="88">
        <v>1663</v>
      </c>
      <c r="AA174" s="49" t="s">
        <v>25</v>
      </c>
      <c r="AB174" s="39">
        <f>D174+F174+H174+J174+L174+N174+P174+R174+T174+V174+X174+Z174</f>
        <v>24586</v>
      </c>
      <c r="AC174" s="26"/>
      <c r="AD174" s="29"/>
    </row>
    <row r="175" spans="1:30" ht="24.75" customHeight="1" thickBot="1" thickTop="1">
      <c r="A175" s="212"/>
      <c r="B175" s="217"/>
      <c r="C175" s="21" t="s">
        <v>20</v>
      </c>
      <c r="D175" s="89">
        <f>D174-Z148</f>
        <v>357</v>
      </c>
      <c r="E175" s="30">
        <f>D175/Z148</f>
        <v>0.2840095465393795</v>
      </c>
      <c r="F175" s="89">
        <f>F174-D174</f>
        <v>148</v>
      </c>
      <c r="G175" s="30">
        <f>F175/D174</f>
        <v>0.09169764560099132</v>
      </c>
      <c r="H175" s="89">
        <f>H174-F174</f>
        <v>189</v>
      </c>
      <c r="I175" s="30">
        <f>H175/F174</f>
        <v>0.10726447219069239</v>
      </c>
      <c r="J175" s="89">
        <f>J174-H174</f>
        <v>370</v>
      </c>
      <c r="K175" s="30">
        <f>J175/H174</f>
        <v>0.18964633521271143</v>
      </c>
      <c r="L175" s="89">
        <f>L174-J174</f>
        <v>-602</v>
      </c>
      <c r="M175" s="30">
        <f>L175/J174</f>
        <v>-0.25937096079276173</v>
      </c>
      <c r="N175" s="79">
        <f>N174-L174</f>
        <v>206</v>
      </c>
      <c r="O175" s="42">
        <f>N175/L174</f>
        <v>0.1198371146015125</v>
      </c>
      <c r="P175" s="79">
        <f>P174-N174</f>
        <v>275</v>
      </c>
      <c r="Q175" s="42">
        <f>P175/N174</f>
        <v>0.14285714285714285</v>
      </c>
      <c r="R175" s="79">
        <f>R174-P174</f>
        <v>-427</v>
      </c>
      <c r="S175" s="42">
        <f>R175/P174</f>
        <v>-0.1940909090909091</v>
      </c>
      <c r="T175" s="79">
        <f>T174-R174</f>
        <v>1398</v>
      </c>
      <c r="U175" s="42">
        <f>T175/R174</f>
        <v>0.7884940778341794</v>
      </c>
      <c r="V175" s="79">
        <f>V174-T174</f>
        <v>-627</v>
      </c>
      <c r="W175" s="42">
        <f>V175/T174</f>
        <v>-0.1977294228949858</v>
      </c>
      <c r="X175" s="79">
        <f>X174-V174</f>
        <v>-601</v>
      </c>
      <c r="Y175" s="42">
        <f>X175/V174</f>
        <v>-0.23624213836477986</v>
      </c>
      <c r="Z175" s="85">
        <f>Z174-X174</f>
        <v>-280</v>
      </c>
      <c r="AA175" s="54">
        <f>Z175/X174</f>
        <v>-0.14410705095213588</v>
      </c>
      <c r="AB175" s="147">
        <f>AB174-D174-F174-H174-J174-L174-N174-P174-R174-T174-V174-X174</f>
        <v>1663</v>
      </c>
      <c r="AC175" s="48"/>
      <c r="AD175" s="91"/>
    </row>
    <row r="176" spans="1:30" ht="24.75" customHeight="1" thickBot="1" thickTop="1">
      <c r="A176" s="212"/>
      <c r="B176" s="218"/>
      <c r="C176" s="18" t="s">
        <v>21</v>
      </c>
      <c r="D176" s="80">
        <f>D174-D148</f>
        <v>194</v>
      </c>
      <c r="E176" s="31">
        <f>D176/D148</f>
        <v>0.13661971830985917</v>
      </c>
      <c r="F176" s="80">
        <f>F174-F148</f>
        <v>294</v>
      </c>
      <c r="G176" s="31">
        <f>F176/F148</f>
        <v>0.20027247956403268</v>
      </c>
      <c r="H176" s="80">
        <f>H174-H148</f>
        <v>179</v>
      </c>
      <c r="I176" s="31">
        <f>H176/H148</f>
        <v>0.1010158013544018</v>
      </c>
      <c r="J176" s="80">
        <f>J174-J148</f>
        <v>-216</v>
      </c>
      <c r="K176" s="31">
        <f>J176/J148</f>
        <v>-0.08513992905005913</v>
      </c>
      <c r="L176" s="80">
        <f>L174-L148</f>
        <v>-77</v>
      </c>
      <c r="M176" s="31">
        <f>L176/L148</f>
        <v>-0.04287305122494432</v>
      </c>
      <c r="N176" s="80">
        <f>N174-N148</f>
        <v>548</v>
      </c>
      <c r="O176" s="31">
        <f>N176/N148</f>
        <v>0.39796659404502543</v>
      </c>
      <c r="P176" s="80">
        <f>P174-P148</f>
        <v>406</v>
      </c>
      <c r="Q176" s="31">
        <f>P176/P148</f>
        <v>0.22630992196209587</v>
      </c>
      <c r="R176" s="80">
        <f>R174-R148</f>
        <v>147</v>
      </c>
      <c r="S176" s="31">
        <f>R176/R148</f>
        <v>0.09040590405904059</v>
      </c>
      <c r="T176" s="80">
        <f>T174-T148</f>
        <v>431</v>
      </c>
      <c r="U176" s="31">
        <f>T176/T148</f>
        <v>0.15729927007299271</v>
      </c>
      <c r="V176" s="80">
        <f>V174-V148</f>
        <v>-194</v>
      </c>
      <c r="W176" s="31">
        <f>V176/V148</f>
        <v>-0.07085463842220599</v>
      </c>
      <c r="X176" s="80">
        <f>X174-X148</f>
        <v>264</v>
      </c>
      <c r="Y176" s="31">
        <f>X176/X148</f>
        <v>0.15723645026801666</v>
      </c>
      <c r="Z176" s="85">
        <f>Z174-Z148</f>
        <v>406</v>
      </c>
      <c r="AA176" s="54">
        <f>Z176/Z148</f>
        <v>0.3229912490055688</v>
      </c>
      <c r="AB176" s="40"/>
      <c r="AC176" s="90"/>
      <c r="AD176" s="47"/>
    </row>
    <row r="177" spans="1:30" ht="24.75" customHeight="1" thickBot="1" thickTop="1">
      <c r="A177" s="212" t="s">
        <v>12</v>
      </c>
      <c r="B177" s="216" t="s">
        <v>16</v>
      </c>
      <c r="C177" s="20"/>
      <c r="D177" s="82">
        <v>6908</v>
      </c>
      <c r="E177" s="23" t="s">
        <v>25</v>
      </c>
      <c r="F177" s="82">
        <v>4449</v>
      </c>
      <c r="G177" s="23" t="s">
        <v>25</v>
      </c>
      <c r="H177" s="82">
        <v>4102</v>
      </c>
      <c r="I177" s="23" t="s">
        <v>25</v>
      </c>
      <c r="J177" s="82">
        <v>4061</v>
      </c>
      <c r="K177" s="23" t="s">
        <v>25</v>
      </c>
      <c r="L177" s="82">
        <v>3902</v>
      </c>
      <c r="M177" s="23" t="s">
        <v>25</v>
      </c>
      <c r="N177" s="82">
        <v>4321</v>
      </c>
      <c r="O177" s="23" t="s">
        <v>25</v>
      </c>
      <c r="P177" s="82">
        <v>5991</v>
      </c>
      <c r="Q177" s="23" t="s">
        <v>25</v>
      </c>
      <c r="R177" s="82">
        <v>6669</v>
      </c>
      <c r="S177" s="23" t="s">
        <v>25</v>
      </c>
      <c r="T177" s="82">
        <v>4985</v>
      </c>
      <c r="U177" s="23" t="s">
        <v>25</v>
      </c>
      <c r="V177" s="82">
        <v>5372</v>
      </c>
      <c r="W177" s="23" t="s">
        <v>25</v>
      </c>
      <c r="X177" s="82">
        <v>5493</v>
      </c>
      <c r="Y177" s="23" t="s">
        <v>25</v>
      </c>
      <c r="Z177" s="88">
        <v>6028</v>
      </c>
      <c r="AA177" s="49" t="s">
        <v>25</v>
      </c>
      <c r="AB177" s="39">
        <f>D177+F177+H177+J177+L177+N177+P177+R177+T177+V177+X177+Z177</f>
        <v>62281</v>
      </c>
      <c r="AC177" s="26"/>
      <c r="AD177" s="29"/>
    </row>
    <row r="178" spans="1:30" ht="24.75" customHeight="1" thickBot="1" thickTop="1">
      <c r="A178" s="212"/>
      <c r="B178" s="217"/>
      <c r="C178" s="21" t="s">
        <v>20</v>
      </c>
      <c r="D178" s="89">
        <f>D177-Z151</f>
        <v>1240</v>
      </c>
      <c r="E178" s="30">
        <f>D178/Z151</f>
        <v>0.21877205363443897</v>
      </c>
      <c r="F178" s="89">
        <f>F177-D177</f>
        <v>-2459</v>
      </c>
      <c r="G178" s="30">
        <f>F178/D177</f>
        <v>-0.35596409959467284</v>
      </c>
      <c r="H178" s="89">
        <f>H177-F177</f>
        <v>-347</v>
      </c>
      <c r="I178" s="30">
        <f>H178/F177</f>
        <v>-0.07799505506855473</v>
      </c>
      <c r="J178" s="89">
        <f>J177-H177</f>
        <v>-41</v>
      </c>
      <c r="K178" s="30">
        <f>J178/H177</f>
        <v>-0.009995124329595319</v>
      </c>
      <c r="L178" s="89">
        <f>L177-J177</f>
        <v>-159</v>
      </c>
      <c r="M178" s="30">
        <f>L178/J177</f>
        <v>-0.03915291800049249</v>
      </c>
      <c r="N178" s="79">
        <f>N177-L177</f>
        <v>419</v>
      </c>
      <c r="O178" s="42">
        <f>N178/L177</f>
        <v>0.10738083034341363</v>
      </c>
      <c r="P178" s="79">
        <f>P177-N177</f>
        <v>1670</v>
      </c>
      <c r="Q178" s="42">
        <f>P178/N177</f>
        <v>0.3864846100439713</v>
      </c>
      <c r="R178" s="79">
        <f>R177-P177</f>
        <v>678</v>
      </c>
      <c r="S178" s="42">
        <f>R178/P177</f>
        <v>0.11316975463194792</v>
      </c>
      <c r="T178" s="79">
        <f>T177-R177</f>
        <v>-1684</v>
      </c>
      <c r="U178" s="42">
        <f>T178/R177</f>
        <v>-0.25251162093267354</v>
      </c>
      <c r="V178" s="79">
        <f>V177-T177</f>
        <v>387</v>
      </c>
      <c r="W178" s="42">
        <f>V178/T177</f>
        <v>0.07763289869608826</v>
      </c>
      <c r="X178" s="79">
        <f>X177-V177</f>
        <v>121</v>
      </c>
      <c r="Y178" s="42">
        <f>X178/V177</f>
        <v>0.02252419955323902</v>
      </c>
      <c r="Z178" s="85">
        <f>Z177-X177</f>
        <v>535</v>
      </c>
      <c r="AA178" s="54">
        <f>Z178/X177</f>
        <v>0.09739668669215365</v>
      </c>
      <c r="AB178" s="147">
        <f>AB177-D177-F177-H177-J177-L177-N177-P177-R177-T177-V177-X177</f>
        <v>6028</v>
      </c>
      <c r="AC178" s="115"/>
      <c r="AD178" s="91"/>
    </row>
    <row r="179" spans="1:28" ht="24.75" customHeight="1" thickBot="1" thickTop="1">
      <c r="A179" s="212"/>
      <c r="B179" s="218"/>
      <c r="C179" s="18" t="s">
        <v>21</v>
      </c>
      <c r="D179" s="80">
        <f>D177-D151</f>
        <v>72</v>
      </c>
      <c r="E179" s="31">
        <f>D179/D151</f>
        <v>0.010532475131655939</v>
      </c>
      <c r="F179" s="80">
        <f>F177-F151</f>
        <v>355</v>
      </c>
      <c r="G179" s="31">
        <f>F179/F151</f>
        <v>0.08671226184660479</v>
      </c>
      <c r="H179" s="80">
        <f>H177-H151</f>
        <v>-203</v>
      </c>
      <c r="I179" s="31">
        <f>H179/H151</f>
        <v>-0.04715447154471545</v>
      </c>
      <c r="J179" s="80">
        <f>J177-J151</f>
        <v>-421</v>
      </c>
      <c r="K179" s="31">
        <f>J179/J151</f>
        <v>-0.09393128067826863</v>
      </c>
      <c r="L179" s="80">
        <f>L177-L151</f>
        <v>-178</v>
      </c>
      <c r="M179" s="31">
        <f>L179/L151</f>
        <v>-0.043627450980392155</v>
      </c>
      <c r="N179" s="80">
        <f>N177-N151</f>
        <v>561</v>
      </c>
      <c r="O179" s="31">
        <f>N179/N151</f>
        <v>0.14920212765957447</v>
      </c>
      <c r="P179" s="80">
        <f>P177-P151</f>
        <v>512</v>
      </c>
      <c r="Q179" s="31">
        <f>P179/P151</f>
        <v>0.09344770943602847</v>
      </c>
      <c r="R179" s="80">
        <f>R177-R151</f>
        <v>445</v>
      </c>
      <c r="S179" s="31">
        <f>R179/R151</f>
        <v>0.0714974293059126</v>
      </c>
      <c r="T179" s="80">
        <f>T177-T151</f>
        <v>406</v>
      </c>
      <c r="U179" s="31">
        <f>T179/T151</f>
        <v>0.08866564752129286</v>
      </c>
      <c r="V179" s="80">
        <f>V177-V151</f>
        <v>803</v>
      </c>
      <c r="W179" s="31">
        <f>V179/V151</f>
        <v>0.17574961698402275</v>
      </c>
      <c r="X179" s="80">
        <f>X177-X151</f>
        <v>1138</v>
      </c>
      <c r="Y179" s="31">
        <f>X179/X151</f>
        <v>0.26130884041331803</v>
      </c>
      <c r="Z179" s="85">
        <f>Z177-Z151</f>
        <v>360</v>
      </c>
      <c r="AA179" s="54">
        <f>Z179/Z151</f>
        <v>0.06351446718419196</v>
      </c>
      <c r="AB179" s="10"/>
    </row>
    <row r="180" spans="1:28" ht="24.75" customHeight="1" thickBot="1">
      <c r="A180" s="266" t="s">
        <v>13</v>
      </c>
      <c r="B180" s="292"/>
      <c r="C180" s="292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3"/>
      <c r="AB180" s="10"/>
    </row>
    <row r="181" spans="1:28" ht="24.75" customHeight="1" thickBot="1">
      <c r="A181" s="212" t="s">
        <v>14</v>
      </c>
      <c r="B181" s="216" t="s">
        <v>15</v>
      </c>
      <c r="C181" s="5"/>
      <c r="D181" s="82">
        <v>11323</v>
      </c>
      <c r="E181" s="23" t="s">
        <v>25</v>
      </c>
      <c r="F181" s="82">
        <v>11900</v>
      </c>
      <c r="G181" s="23" t="s">
        <v>25</v>
      </c>
      <c r="H181" s="82">
        <v>11785</v>
      </c>
      <c r="I181" s="23" t="s">
        <v>25</v>
      </c>
      <c r="J181" s="82">
        <v>10694</v>
      </c>
      <c r="K181" s="23" t="s">
        <v>25</v>
      </c>
      <c r="L181" s="82">
        <v>10107</v>
      </c>
      <c r="M181" s="23" t="s">
        <v>25</v>
      </c>
      <c r="N181" s="82">
        <v>10067</v>
      </c>
      <c r="O181" s="23" t="s">
        <v>25</v>
      </c>
      <c r="P181" s="82">
        <v>9917</v>
      </c>
      <c r="Q181" s="23" t="s">
        <v>25</v>
      </c>
      <c r="R181" s="82">
        <v>11200</v>
      </c>
      <c r="S181" s="23" t="s">
        <v>25</v>
      </c>
      <c r="T181" s="82">
        <v>11541</v>
      </c>
      <c r="U181" s="23" t="s">
        <v>25</v>
      </c>
      <c r="V181" s="82">
        <v>10764</v>
      </c>
      <c r="W181" s="23" t="s">
        <v>25</v>
      </c>
      <c r="X181" s="82">
        <v>10162</v>
      </c>
      <c r="Y181" s="23" t="s">
        <v>25</v>
      </c>
      <c r="Z181" s="116">
        <v>9783</v>
      </c>
      <c r="AA181" s="117" t="s">
        <v>25</v>
      </c>
      <c r="AB181" s="10"/>
    </row>
    <row r="182" spans="1:28" ht="24.75" customHeight="1" thickBot="1" thickTop="1">
      <c r="A182" s="212"/>
      <c r="B182" s="217"/>
      <c r="C182" s="21" t="s">
        <v>20</v>
      </c>
      <c r="D182" s="89">
        <f>D181-Z155</f>
        <v>1183</v>
      </c>
      <c r="E182" s="30">
        <f>D182/Z155</f>
        <v>0.11666666666666667</v>
      </c>
      <c r="F182" s="89">
        <f>F181-D181</f>
        <v>577</v>
      </c>
      <c r="G182" s="30">
        <f>F182/D181</f>
        <v>0.05095822661838735</v>
      </c>
      <c r="H182" s="89">
        <f>H181-F181</f>
        <v>-115</v>
      </c>
      <c r="I182" s="30">
        <f>H182/F181</f>
        <v>-0.009663865546218488</v>
      </c>
      <c r="J182" s="89">
        <f>J181-H181</f>
        <v>-1091</v>
      </c>
      <c r="K182" s="30">
        <f>J182/H181</f>
        <v>-0.09257530759439966</v>
      </c>
      <c r="L182" s="89">
        <f>L181-J181</f>
        <v>-587</v>
      </c>
      <c r="M182" s="30">
        <f>L182/J181</f>
        <v>-0.054890592855807</v>
      </c>
      <c r="N182" s="79">
        <f>N181-L181</f>
        <v>-40</v>
      </c>
      <c r="O182" s="42">
        <f>N182/L181</f>
        <v>-0.003957653111704759</v>
      </c>
      <c r="P182" s="79">
        <f>P181-N181</f>
        <v>-150</v>
      </c>
      <c r="Q182" s="42">
        <f>P182/N181</f>
        <v>-0.014900168868580511</v>
      </c>
      <c r="R182" s="79">
        <f>R181-P181</f>
        <v>1283</v>
      </c>
      <c r="S182" s="42">
        <f>R182/P181</f>
        <v>0.12937380256125844</v>
      </c>
      <c r="T182" s="79">
        <f>T181-R181</f>
        <v>341</v>
      </c>
      <c r="U182" s="42">
        <f>T182/R181</f>
        <v>0.030446428571428572</v>
      </c>
      <c r="V182" s="79">
        <f>V181-T181</f>
        <v>-777</v>
      </c>
      <c r="W182" s="42">
        <f>V182/T181</f>
        <v>-0.06732518845853912</v>
      </c>
      <c r="X182" s="79">
        <f>X181-V181</f>
        <v>-602</v>
      </c>
      <c r="Y182" s="42">
        <f>X182/V181</f>
        <v>-0.0559271646228168</v>
      </c>
      <c r="Z182" s="85">
        <f>Z181-X181</f>
        <v>-379</v>
      </c>
      <c r="AA182" s="54">
        <f>Z182/X181</f>
        <v>-0.03729580791182838</v>
      </c>
      <c r="AB182" s="10"/>
    </row>
    <row r="183" spans="1:28" ht="24.75" customHeight="1" thickBot="1" thickTop="1">
      <c r="A183" s="212"/>
      <c r="B183" s="218"/>
      <c r="C183" s="18" t="s">
        <v>21</v>
      </c>
      <c r="D183" s="80">
        <f>D181-D155</f>
        <v>804</v>
      </c>
      <c r="E183" s="31">
        <f>D183/D155</f>
        <v>0.07643312101910828</v>
      </c>
      <c r="F183" s="80">
        <f>F181-F155</f>
        <v>346</v>
      </c>
      <c r="G183" s="31">
        <f>F183/F155</f>
        <v>0.02994633893024061</v>
      </c>
      <c r="H183" s="80">
        <f>H181-H155</f>
        <v>293</v>
      </c>
      <c r="I183" s="31">
        <f>H183/H155</f>
        <v>0.02549599721545423</v>
      </c>
      <c r="J183" s="80">
        <f>J181-J155</f>
        <v>-14</v>
      </c>
      <c r="K183" s="31">
        <f>J183/J155</f>
        <v>-0.001307433694434068</v>
      </c>
      <c r="L183" s="80">
        <f>L181-L155</f>
        <v>-1201</v>
      </c>
      <c r="M183" s="31">
        <f>L183/L155</f>
        <v>-0.10620799434029006</v>
      </c>
      <c r="N183" s="80">
        <f>N181-N155</f>
        <v>-140</v>
      </c>
      <c r="O183" s="31">
        <f>N183/N155</f>
        <v>-0.013716077201920251</v>
      </c>
      <c r="P183" s="80">
        <f>P181-P155</f>
        <v>-227</v>
      </c>
      <c r="Q183" s="31">
        <f>P183/P155</f>
        <v>-0.02237776025236593</v>
      </c>
      <c r="R183" s="80">
        <f>R181-R155</f>
        <v>1003</v>
      </c>
      <c r="S183" s="31">
        <f>R183/R155</f>
        <v>0.0983622634108071</v>
      </c>
      <c r="T183" s="80">
        <f>T181-T155</f>
        <v>-1167</v>
      </c>
      <c r="U183" s="31">
        <f>T183/T155</f>
        <v>-0.09183191690273844</v>
      </c>
      <c r="V183" s="80">
        <f>V181-V155</f>
        <v>229</v>
      </c>
      <c r="W183" s="31">
        <f>V183/V155</f>
        <v>0.021737066919791173</v>
      </c>
      <c r="X183" s="80">
        <f>X181-X155</f>
        <v>-327</v>
      </c>
      <c r="Y183" s="31">
        <f>X183/X155</f>
        <v>-0.031175517208504148</v>
      </c>
      <c r="Z183" s="85">
        <f>Z181-Z155</f>
        <v>-357</v>
      </c>
      <c r="AA183" s="54">
        <f>Z183/Z155</f>
        <v>-0.03520710059171597</v>
      </c>
      <c r="AB183" s="10"/>
    </row>
    <row r="184" ht="32.25" customHeight="1" thickBot="1"/>
    <row r="185" spans="1:29" ht="30.75" customHeight="1" thickBot="1" thickTop="1">
      <c r="A185" s="301" t="s">
        <v>125</v>
      </c>
      <c r="B185" s="301"/>
      <c r="C185" s="301"/>
      <c r="D185" s="301"/>
      <c r="E185" s="301"/>
      <c r="F185" s="301"/>
      <c r="G185" s="301"/>
      <c r="H185" s="301"/>
      <c r="I185" s="301"/>
      <c r="J185" s="301"/>
      <c r="K185" s="301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302"/>
      <c r="AB185" s="302"/>
      <c r="AC185" s="30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244" t="s">
        <v>0</v>
      </c>
      <c r="B187" s="262" t="s">
        <v>1</v>
      </c>
      <c r="C187" s="262"/>
      <c r="D187" s="303" t="s">
        <v>124</v>
      </c>
      <c r="E187" s="304"/>
      <c r="F187" s="304"/>
      <c r="G187" s="304"/>
      <c r="H187" s="304"/>
      <c r="I187" s="304"/>
      <c r="J187" s="304"/>
      <c r="K187" s="304"/>
      <c r="L187" s="304"/>
      <c r="M187" s="304"/>
      <c r="N187" s="304"/>
      <c r="O187" s="304"/>
      <c r="P187" s="304"/>
      <c r="Q187" s="304"/>
      <c r="R187" s="304"/>
      <c r="S187" s="304"/>
      <c r="T187" s="305"/>
      <c r="U187" s="305"/>
      <c r="V187" s="305"/>
      <c r="W187" s="305"/>
      <c r="X187" s="305"/>
      <c r="Y187" s="305"/>
      <c r="Z187" s="305"/>
      <c r="AA187" s="306"/>
      <c r="AB187" s="250" t="s">
        <v>22</v>
      </c>
      <c r="AC187" s="235" t="s">
        <v>23</v>
      </c>
      <c r="AD187" s="236"/>
    </row>
    <row r="188" spans="1:30" ht="20.25" customHeight="1" thickBot="1" thickTop="1">
      <c r="A188" s="244"/>
      <c r="B188" s="263"/>
      <c r="C188" s="279"/>
      <c r="D188" s="239" t="s">
        <v>4</v>
      </c>
      <c r="E188" s="240"/>
      <c r="F188" s="239" t="s">
        <v>5</v>
      </c>
      <c r="G188" s="240"/>
      <c r="H188" s="239" t="s">
        <v>26</v>
      </c>
      <c r="I188" s="240"/>
      <c r="J188" s="239" t="s">
        <v>27</v>
      </c>
      <c r="K188" s="240"/>
      <c r="L188" s="239" t="s">
        <v>28</v>
      </c>
      <c r="M188" s="240"/>
      <c r="N188" s="239" t="s">
        <v>29</v>
      </c>
      <c r="O188" s="240"/>
      <c r="P188" s="239" t="s">
        <v>33</v>
      </c>
      <c r="Q188" s="240"/>
      <c r="R188" s="239" t="s">
        <v>40</v>
      </c>
      <c r="S188" s="240"/>
      <c r="T188" s="239" t="s">
        <v>45</v>
      </c>
      <c r="U188" s="240"/>
      <c r="V188" s="239" t="s">
        <v>46</v>
      </c>
      <c r="W188" s="240"/>
      <c r="X188" s="239" t="s">
        <v>49</v>
      </c>
      <c r="Y188" s="240"/>
      <c r="Z188" s="219" t="s">
        <v>50</v>
      </c>
      <c r="AA188" s="220"/>
      <c r="AB188" s="251"/>
      <c r="AC188" s="237"/>
      <c r="AD188" s="238"/>
    </row>
    <row r="189" spans="1:30" ht="18.75" customHeight="1" thickBot="1" thickTop="1">
      <c r="A189" s="2"/>
      <c r="B189" s="1"/>
      <c r="C189" s="295" t="s">
        <v>37</v>
      </c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7"/>
      <c r="U189" s="297"/>
      <c r="V189" s="297"/>
      <c r="W189" s="297"/>
      <c r="X189" s="297"/>
      <c r="Y189" s="297"/>
      <c r="Z189" s="298"/>
      <c r="AA189" s="299"/>
      <c r="AB189" s="252"/>
      <c r="AC189" s="24" t="s">
        <v>24</v>
      </c>
      <c r="AD189" s="25" t="s">
        <v>25</v>
      </c>
    </row>
    <row r="190" spans="1:30" ht="13.5" thickBot="1">
      <c r="A190" s="3"/>
      <c r="B190" s="3"/>
      <c r="C190" s="3"/>
      <c r="D190" s="6"/>
      <c r="E190" s="3"/>
      <c r="F190" s="36"/>
      <c r="G190" s="4"/>
      <c r="H190" s="37"/>
      <c r="I190" s="16"/>
      <c r="J190" s="36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00"/>
      <c r="AA190" s="248"/>
      <c r="AB190" s="284"/>
      <c r="AC190" s="258"/>
      <c r="AD190" s="259"/>
    </row>
    <row r="191" spans="1:30" ht="27" customHeight="1" thickBot="1" thickTop="1">
      <c r="A191" s="212" t="s">
        <v>7</v>
      </c>
      <c r="B191" s="216" t="s">
        <v>8</v>
      </c>
      <c r="C191" s="7"/>
      <c r="D191" s="78">
        <v>395133</v>
      </c>
      <c r="E191" s="22" t="s">
        <v>25</v>
      </c>
      <c r="F191" s="78">
        <v>393787</v>
      </c>
      <c r="G191" s="22" t="s">
        <v>25</v>
      </c>
      <c r="H191" s="78">
        <v>391663</v>
      </c>
      <c r="I191" s="22" t="s">
        <v>25</v>
      </c>
      <c r="J191" s="78">
        <v>388848</v>
      </c>
      <c r="K191" s="22" t="s">
        <v>25</v>
      </c>
      <c r="L191" s="78">
        <v>385540</v>
      </c>
      <c r="M191" s="22" t="s">
        <v>25</v>
      </c>
      <c r="N191" s="78">
        <v>387103</v>
      </c>
      <c r="O191" s="22" t="s">
        <v>25</v>
      </c>
      <c r="P191" s="78">
        <v>390822</v>
      </c>
      <c r="Q191" s="22" t="s">
        <v>25</v>
      </c>
      <c r="R191" s="78">
        <v>390659</v>
      </c>
      <c r="S191" s="22" t="s">
        <v>25</v>
      </c>
      <c r="T191" s="78">
        <v>390281</v>
      </c>
      <c r="U191" s="22" t="s">
        <v>25</v>
      </c>
      <c r="V191" s="78">
        <v>389276</v>
      </c>
      <c r="W191" s="22" t="s">
        <v>25</v>
      </c>
      <c r="X191" s="78">
        <v>389471</v>
      </c>
      <c r="Y191" s="22" t="s">
        <v>25</v>
      </c>
      <c r="Z191" s="84">
        <v>389865</v>
      </c>
      <c r="AA191" s="49" t="s">
        <v>25</v>
      </c>
      <c r="AB191" s="277"/>
      <c r="AC191" s="307"/>
      <c r="AD191" s="61"/>
    </row>
    <row r="192" spans="1:29" ht="27" customHeight="1" thickBot="1" thickTop="1">
      <c r="A192" s="212"/>
      <c r="B192" s="217"/>
      <c r="C192" s="17" t="s">
        <v>20</v>
      </c>
      <c r="D192" s="89">
        <f>D191-Z165</f>
        <v>2868</v>
      </c>
      <c r="E192" s="30">
        <f>D192/Z165</f>
        <v>0.007311383885893465</v>
      </c>
      <c r="F192" s="89">
        <f>F191-D191</f>
        <v>-1346</v>
      </c>
      <c r="G192" s="30">
        <f>F192/D191</f>
        <v>-0.0034064479554985283</v>
      </c>
      <c r="H192" s="89">
        <f>H191-F191</f>
        <v>-2124</v>
      </c>
      <c r="I192" s="30">
        <f>H192/F191</f>
        <v>-0.005393778870302981</v>
      </c>
      <c r="J192" s="89">
        <f>J191-H191</f>
        <v>-2815</v>
      </c>
      <c r="K192" s="30">
        <f>J192/H191</f>
        <v>-0.007187301327927325</v>
      </c>
      <c r="L192" s="89">
        <f>L191-J191</f>
        <v>-3308</v>
      </c>
      <c r="M192" s="30">
        <f>L192/J191</f>
        <v>-0.008507180183516438</v>
      </c>
      <c r="N192" s="79">
        <f>N191-L191</f>
        <v>1563</v>
      </c>
      <c r="O192" s="42">
        <f>N192/L191</f>
        <v>0.004054054054054054</v>
      </c>
      <c r="P192" s="79">
        <f>P191-N191</f>
        <v>3719</v>
      </c>
      <c r="Q192" s="42">
        <f>P192/N191</f>
        <v>0.00960726214986709</v>
      </c>
      <c r="R192" s="79">
        <f>R191-P191</f>
        <v>-163</v>
      </c>
      <c r="S192" s="42">
        <f>R192/P191</f>
        <v>-0.0004170696634273403</v>
      </c>
      <c r="T192" s="79">
        <f>T191-R191</f>
        <v>-378</v>
      </c>
      <c r="U192" s="42">
        <f>T192/R191</f>
        <v>-0.0009675957804632685</v>
      </c>
      <c r="V192" s="79">
        <f>V191-T191</f>
        <v>-1005</v>
      </c>
      <c r="W192" s="42">
        <f>V192/T191</f>
        <v>-0.0025750677076260436</v>
      </c>
      <c r="X192" s="79">
        <f>X191-V191</f>
        <v>195</v>
      </c>
      <c r="Y192" s="42">
        <f>X192/V191</f>
        <v>0.0005009299314625099</v>
      </c>
      <c r="Z192" s="85">
        <f>Z191-X191</f>
        <v>394</v>
      </c>
      <c r="AA192" s="54">
        <f>Z192/X191</f>
        <v>0.0010116285936565238</v>
      </c>
      <c r="AB192" s="84">
        <f>(D191+F191+H191+J191+L191+N191+P191+R191+T191+V191+X191+Z191)/12</f>
        <v>390204</v>
      </c>
      <c r="AC192" s="9"/>
    </row>
    <row r="193" spans="1:29" ht="27" customHeight="1" thickBot="1" thickTop="1">
      <c r="A193" s="212"/>
      <c r="B193" s="218"/>
      <c r="C193" s="18" t="s">
        <v>21</v>
      </c>
      <c r="D193" s="80">
        <f>D191-D165</f>
        <v>277</v>
      </c>
      <c r="E193" s="31">
        <f>D193/D165</f>
        <v>0.0007015215673562007</v>
      </c>
      <c r="F193" s="80">
        <f>F191-F165</f>
        <v>-563</v>
      </c>
      <c r="G193" s="31">
        <f>F193/F165</f>
        <v>-0.0014276657791302142</v>
      </c>
      <c r="H193" s="80">
        <f>H191-H165</f>
        <v>-175</v>
      </c>
      <c r="I193" s="31">
        <f>H193/H165</f>
        <v>-0.00044661314114506504</v>
      </c>
      <c r="J193" s="80">
        <f>J191-J165</f>
        <v>440</v>
      </c>
      <c r="K193" s="31">
        <f>J193/J165</f>
        <v>0.0011328293958929785</v>
      </c>
      <c r="L193" s="80">
        <f>L191-L165</f>
        <v>-1261</v>
      </c>
      <c r="M193" s="31">
        <f>L193/L165</f>
        <v>-0.003260074301772746</v>
      </c>
      <c r="N193" s="80">
        <f>N191-N165</f>
        <v>-302</v>
      </c>
      <c r="O193" s="31">
        <f>N193/N165</f>
        <v>-0.00077954595320143</v>
      </c>
      <c r="P193" s="80">
        <f>P191-P165</f>
        <v>961</v>
      </c>
      <c r="Q193" s="31">
        <f>P193/P165</f>
        <v>0.002464981108651545</v>
      </c>
      <c r="R193" s="80">
        <f>R191-R165</f>
        <v>-3509</v>
      </c>
      <c r="S193" s="31">
        <f>R193/R165</f>
        <v>-0.008902295467922308</v>
      </c>
      <c r="T193" s="80">
        <f>T191-T165</f>
        <v>-1575</v>
      </c>
      <c r="U193" s="31">
        <f>T193/T165</f>
        <v>-0.004019333632763055</v>
      </c>
      <c r="V193" s="80">
        <f>V191-V165</f>
        <v>-3370</v>
      </c>
      <c r="W193" s="31">
        <f>V193/V165</f>
        <v>-0.008582794680195393</v>
      </c>
      <c r="X193" s="80">
        <f>X191-X165</f>
        <v>-3204</v>
      </c>
      <c r="Y193" s="31">
        <f>X193/X165</f>
        <v>-0.008159419367161138</v>
      </c>
      <c r="Z193" s="85">
        <f>Z191-Z165</f>
        <v>-2400</v>
      </c>
      <c r="AA193" s="54">
        <f>Z193/Z165</f>
        <v>-0.0061183128752246565</v>
      </c>
      <c r="AB193" s="10"/>
      <c r="AC193" s="43"/>
    </row>
    <row r="194" spans="1:30" ht="27" customHeight="1" thickBot="1" thickTop="1">
      <c r="A194" s="212" t="s">
        <v>9</v>
      </c>
      <c r="B194" s="216" t="s">
        <v>19</v>
      </c>
      <c r="C194" s="19"/>
      <c r="D194" s="81">
        <v>10418</v>
      </c>
      <c r="E194" s="23" t="s">
        <v>25</v>
      </c>
      <c r="F194" s="81">
        <v>7178</v>
      </c>
      <c r="G194" s="23" t="s">
        <v>25</v>
      </c>
      <c r="H194" s="81">
        <v>6875</v>
      </c>
      <c r="I194" s="23" t="s">
        <v>25</v>
      </c>
      <c r="J194" s="81">
        <v>7445</v>
      </c>
      <c r="K194" s="23" t="s">
        <v>25</v>
      </c>
      <c r="L194" s="81">
        <v>6133</v>
      </c>
      <c r="M194" s="23" t="s">
        <v>25</v>
      </c>
      <c r="N194" s="81">
        <v>11082</v>
      </c>
      <c r="O194" s="23" t="s">
        <v>25</v>
      </c>
      <c r="P194" s="81">
        <v>13417</v>
      </c>
      <c r="Q194" s="23" t="s">
        <v>25</v>
      </c>
      <c r="R194" s="81">
        <v>10435</v>
      </c>
      <c r="S194" s="23" t="s">
        <v>25</v>
      </c>
      <c r="T194" s="81">
        <v>10935</v>
      </c>
      <c r="U194" s="23" t="s">
        <v>25</v>
      </c>
      <c r="V194" s="81">
        <v>9893</v>
      </c>
      <c r="W194" s="23" t="s">
        <v>25</v>
      </c>
      <c r="X194" s="81">
        <v>9461</v>
      </c>
      <c r="Y194" s="23" t="s">
        <v>25</v>
      </c>
      <c r="Z194" s="87">
        <v>9521</v>
      </c>
      <c r="AA194" s="49" t="s">
        <v>25</v>
      </c>
      <c r="AB194" s="39">
        <f>D194+F194+H194+J194+L194+N194+P194+R194+T194+V194+X194+Z194</f>
        <v>112793</v>
      </c>
      <c r="AC194" s="26"/>
      <c r="AD194" s="29"/>
    </row>
    <row r="195" spans="1:30" ht="27" customHeight="1" thickBot="1" thickTop="1">
      <c r="A195" s="212"/>
      <c r="B195" s="217"/>
      <c r="C195" s="17" t="s">
        <v>20</v>
      </c>
      <c r="D195" s="89">
        <f>D194-Z168</f>
        <v>1806</v>
      </c>
      <c r="E195" s="30">
        <f>D195/Z168</f>
        <v>0.20970738504412448</v>
      </c>
      <c r="F195" s="89">
        <f>F194-D194</f>
        <v>-3240</v>
      </c>
      <c r="G195" s="30">
        <f>F195/D194</f>
        <v>-0.31100019197542716</v>
      </c>
      <c r="H195" s="89">
        <f>H194-F194</f>
        <v>-303</v>
      </c>
      <c r="I195" s="30">
        <f>H195/F194</f>
        <v>-0.042212315408191696</v>
      </c>
      <c r="J195" s="89">
        <f>J194-H194</f>
        <v>570</v>
      </c>
      <c r="K195" s="30">
        <f>J195/H194</f>
        <v>0.0829090909090909</v>
      </c>
      <c r="L195" s="89">
        <f>L194-J194</f>
        <v>-1312</v>
      </c>
      <c r="M195" s="30">
        <f>L195/J194</f>
        <v>-0.17622565480188046</v>
      </c>
      <c r="N195" s="79">
        <f>N194-L194</f>
        <v>4949</v>
      </c>
      <c r="O195" s="42">
        <f>N195/L194</f>
        <v>0.8069460296755259</v>
      </c>
      <c r="P195" s="79">
        <f>P194-N194</f>
        <v>2335</v>
      </c>
      <c r="Q195" s="42">
        <f>P195/N194</f>
        <v>0.21070203934307888</v>
      </c>
      <c r="R195" s="79">
        <f>R194-P194</f>
        <v>-2982</v>
      </c>
      <c r="S195" s="42">
        <f>R195/P194</f>
        <v>-0.22225534769322502</v>
      </c>
      <c r="T195" s="79">
        <f>T194-R194</f>
        <v>500</v>
      </c>
      <c r="U195" s="42">
        <f>T195/R194</f>
        <v>0.04791566842357451</v>
      </c>
      <c r="V195" s="79">
        <f>V194-T194</f>
        <v>-1042</v>
      </c>
      <c r="W195" s="42">
        <f>V195/T194</f>
        <v>-0.09529035208047554</v>
      </c>
      <c r="X195" s="79">
        <f>X194-V194</f>
        <v>-432</v>
      </c>
      <c r="Y195" s="42">
        <f>X195/V194</f>
        <v>-0.04366723946224603</v>
      </c>
      <c r="Z195" s="85">
        <f>Z194-X194</f>
        <v>60</v>
      </c>
      <c r="AA195" s="54">
        <f>Z195/X194</f>
        <v>0.006341824331466018</v>
      </c>
      <c r="AB195" s="147">
        <f>AB194-D194-F194-H194-J194-L194-N194-P194-R194-T194-V194-X194</f>
        <v>9521</v>
      </c>
      <c r="AC195" s="48"/>
      <c r="AD195" s="91"/>
    </row>
    <row r="196" spans="1:30" ht="27" customHeight="1" thickBot="1" thickTop="1">
      <c r="A196" s="212"/>
      <c r="B196" s="218"/>
      <c r="C196" s="18" t="s">
        <v>21</v>
      </c>
      <c r="D196" s="80">
        <f>D194-D168</f>
        <v>479</v>
      </c>
      <c r="E196" s="31">
        <f>D196/D168</f>
        <v>0.048193983298118526</v>
      </c>
      <c r="F196" s="80">
        <f>F194-F168</f>
        <v>20</v>
      </c>
      <c r="G196" s="31">
        <f>F196/F168</f>
        <v>0.002794076557697681</v>
      </c>
      <c r="H196" s="80">
        <f>H194-H168</f>
        <v>126</v>
      </c>
      <c r="I196" s="31">
        <f>H196/H168</f>
        <v>0.01866943250851978</v>
      </c>
      <c r="J196" s="80">
        <f>J194-J168</f>
        <v>794</v>
      </c>
      <c r="K196" s="31">
        <f>J196/J168</f>
        <v>0.11938054427905578</v>
      </c>
      <c r="L196" s="80">
        <f>L194-L168</f>
        <v>348</v>
      </c>
      <c r="M196" s="31">
        <f>L196/L168</f>
        <v>0.06015557476231634</v>
      </c>
      <c r="N196" s="80">
        <f>N194-N168</f>
        <v>1265</v>
      </c>
      <c r="O196" s="31">
        <f>N196/N168</f>
        <v>0.12885810329021086</v>
      </c>
      <c r="P196" s="80">
        <f>P194-P168</f>
        <v>999</v>
      </c>
      <c r="Q196" s="31">
        <f>P196/P168</f>
        <v>0.08044773715574166</v>
      </c>
      <c r="R196" s="80">
        <f>R194-R168</f>
        <v>-2201</v>
      </c>
      <c r="S196" s="31">
        <f>R196/R168</f>
        <v>-0.17418486862931307</v>
      </c>
      <c r="T196" s="80">
        <f>T194-T168</f>
        <v>343</v>
      </c>
      <c r="U196" s="31">
        <f>T196/T168</f>
        <v>0.032382930513595164</v>
      </c>
      <c r="V196" s="80">
        <f>V194-V168</f>
        <v>-527</v>
      </c>
      <c r="W196" s="31">
        <f>V196/V168</f>
        <v>-0.05057581573896353</v>
      </c>
      <c r="X196" s="80">
        <f>X194-X168</f>
        <v>665</v>
      </c>
      <c r="Y196" s="31">
        <f>X196/X168</f>
        <v>0.07560254661209641</v>
      </c>
      <c r="Z196" s="85">
        <f>Z194-Z168</f>
        <v>909</v>
      </c>
      <c r="AA196" s="54">
        <f>Z196/Z168</f>
        <v>0.10555039479795635</v>
      </c>
      <c r="AB196" s="40"/>
      <c r="AC196" s="90"/>
      <c r="AD196" s="47"/>
    </row>
    <row r="197" spans="1:30" ht="27" customHeight="1" thickBot="1" thickTop="1">
      <c r="A197" s="212" t="s">
        <v>10</v>
      </c>
      <c r="B197" s="216" t="s">
        <v>17</v>
      </c>
      <c r="C197" s="20"/>
      <c r="D197" s="82">
        <v>4552</v>
      </c>
      <c r="E197" s="23" t="s">
        <v>25</v>
      </c>
      <c r="F197" s="82">
        <v>5403</v>
      </c>
      <c r="G197" s="23" t="s">
        <v>25</v>
      </c>
      <c r="H197" s="82">
        <v>5854</v>
      </c>
      <c r="I197" s="23" t="s">
        <v>25</v>
      </c>
      <c r="J197" s="82">
        <v>7140</v>
      </c>
      <c r="K197" s="23" t="s">
        <v>25</v>
      </c>
      <c r="L197" s="82">
        <v>6338</v>
      </c>
      <c r="M197" s="23" t="s">
        <v>25</v>
      </c>
      <c r="N197" s="82">
        <v>6603</v>
      </c>
      <c r="O197" s="23" t="s">
        <v>25</v>
      </c>
      <c r="P197" s="82">
        <v>6955</v>
      </c>
      <c r="Q197" s="23" t="s">
        <v>25</v>
      </c>
      <c r="R197" s="82">
        <v>5842</v>
      </c>
      <c r="S197" s="23" t="s">
        <v>25</v>
      </c>
      <c r="T197" s="82">
        <v>10262</v>
      </c>
      <c r="U197" s="23" t="s">
        <v>25</v>
      </c>
      <c r="V197" s="82">
        <v>6645</v>
      </c>
      <c r="W197" s="23" t="s">
        <v>25</v>
      </c>
      <c r="X197" s="82">
        <v>5841</v>
      </c>
      <c r="Y197" s="23" t="s">
        <v>25</v>
      </c>
      <c r="Z197" s="88">
        <v>5246</v>
      </c>
      <c r="AA197" s="49" t="s">
        <v>25</v>
      </c>
      <c r="AB197" s="39">
        <f>D197+F197+H197+J197+L197+N197+P197+R197+T197+V197+X197+Z197</f>
        <v>76681</v>
      </c>
      <c r="AC197" s="26"/>
      <c r="AD197" s="29"/>
    </row>
    <row r="198" spans="1:30" ht="27" customHeight="1" thickBot="1" thickTop="1">
      <c r="A198" s="212"/>
      <c r="B198" s="217"/>
      <c r="C198" s="21" t="s">
        <v>20</v>
      </c>
      <c r="D198" s="89">
        <f>D197-Z171</f>
        <v>-353</v>
      </c>
      <c r="E198" s="30">
        <f>D198/Z171</f>
        <v>-0.07196738022426095</v>
      </c>
      <c r="F198" s="89">
        <f>F197-D197</f>
        <v>851</v>
      </c>
      <c r="G198" s="30">
        <f>F198/D197</f>
        <v>0.18695079086115993</v>
      </c>
      <c r="H198" s="89">
        <f>H197-F197</f>
        <v>451</v>
      </c>
      <c r="I198" s="30">
        <f>H198/F197</f>
        <v>0.08347214510457153</v>
      </c>
      <c r="J198" s="89">
        <f>J197-H197</f>
        <v>1286</v>
      </c>
      <c r="K198" s="30">
        <f>J198/H197</f>
        <v>0.21967885206696275</v>
      </c>
      <c r="L198" s="89">
        <f>L197-J197</f>
        <v>-802</v>
      </c>
      <c r="M198" s="30">
        <f>L198/J197</f>
        <v>-0.1123249299719888</v>
      </c>
      <c r="N198" s="79">
        <f>N197-L197</f>
        <v>265</v>
      </c>
      <c r="O198" s="42">
        <f>N198/L197</f>
        <v>0.041811296939097506</v>
      </c>
      <c r="P198" s="79">
        <f>P197-N197</f>
        <v>352</v>
      </c>
      <c r="Q198" s="42">
        <f>P198/N197</f>
        <v>0.053309101923368164</v>
      </c>
      <c r="R198" s="79">
        <f>R197-P197</f>
        <v>-1113</v>
      </c>
      <c r="S198" s="42">
        <f>R198/P197</f>
        <v>-0.16002875629043853</v>
      </c>
      <c r="T198" s="79">
        <f>T197-R197</f>
        <v>4420</v>
      </c>
      <c r="U198" s="42">
        <f>T198/R197</f>
        <v>0.7565902088325915</v>
      </c>
      <c r="V198" s="79">
        <f>V197-T197</f>
        <v>-3617</v>
      </c>
      <c r="W198" s="42">
        <f>V198/T197</f>
        <v>-0.35246540635353735</v>
      </c>
      <c r="X198" s="79">
        <f>X197-V197</f>
        <v>-804</v>
      </c>
      <c r="Y198" s="42">
        <f>X198/V197</f>
        <v>-0.12099322799097066</v>
      </c>
      <c r="Z198" s="85">
        <f>Z197-X197</f>
        <v>-595</v>
      </c>
      <c r="AA198" s="54">
        <f>Z198/X197</f>
        <v>-0.10186611881527136</v>
      </c>
      <c r="AB198" s="147">
        <f>AB197-D197-F197-H197-J197-L197-N197-P197-R197-T197-V197-X197</f>
        <v>5246</v>
      </c>
      <c r="AC198" s="48"/>
      <c r="AD198" s="91"/>
    </row>
    <row r="199" spans="1:30" ht="27" customHeight="1" thickBot="1" thickTop="1">
      <c r="A199" s="212"/>
      <c r="B199" s="218"/>
      <c r="C199" s="18" t="s">
        <v>21</v>
      </c>
      <c r="D199" s="80">
        <f>D197-D171</f>
        <v>462</v>
      </c>
      <c r="E199" s="31">
        <f>D199/D171</f>
        <v>0.11295843520782396</v>
      </c>
      <c r="F199" s="80">
        <f>F198-F171</f>
        <v>-3777</v>
      </c>
      <c r="G199" s="31">
        <f>F199/F171</f>
        <v>-0.8161192739844425</v>
      </c>
      <c r="H199" s="80">
        <f>H198-H171</f>
        <v>-5230</v>
      </c>
      <c r="I199" s="31">
        <f>H199/H171</f>
        <v>-0.9206125682098222</v>
      </c>
      <c r="J199" s="80">
        <f>J198-J171</f>
        <v>-5373</v>
      </c>
      <c r="K199" s="31">
        <f>J199/J171</f>
        <v>-0.8068779095960354</v>
      </c>
      <c r="L199" s="80">
        <f>L198-L171</f>
        <v>-5413</v>
      </c>
      <c r="M199" s="31">
        <f>L199/L171</f>
        <v>-1.1739319019735415</v>
      </c>
      <c r="N199" s="80">
        <f>N198-N171</f>
        <v>-6149</v>
      </c>
      <c r="O199" s="31">
        <f>N199/N171</f>
        <v>-0.9586841284689741</v>
      </c>
      <c r="P199" s="80">
        <f>P198-P171</f>
        <v>-6439</v>
      </c>
      <c r="Q199" s="31">
        <f>P199/P171</f>
        <v>-0.948166691208953</v>
      </c>
      <c r="R199" s="80">
        <f>R198-R171</f>
        <v>-6899</v>
      </c>
      <c r="S199" s="31">
        <f>R199/R171</f>
        <v>-1.1923608710680953</v>
      </c>
      <c r="T199" s="80">
        <f>T198-T171</f>
        <v>-5017</v>
      </c>
      <c r="U199" s="31">
        <f>T199/T171</f>
        <v>-0.5316308148776094</v>
      </c>
      <c r="V199" s="80">
        <f>V198-V171</f>
        <v>-9583</v>
      </c>
      <c r="W199" s="31">
        <f>V199/V171</f>
        <v>-1.6062688568555146</v>
      </c>
      <c r="X199" s="80">
        <f>X198-X171</f>
        <v>-6169</v>
      </c>
      <c r="Y199" s="31">
        <f>X199/X171</f>
        <v>-1.1498602050326188</v>
      </c>
      <c r="Z199" s="85">
        <f>Z198-Z171</f>
        <v>-5500</v>
      </c>
      <c r="AA199" s="54">
        <f>Z199/Z171</f>
        <v>-1.1213047910295617</v>
      </c>
      <c r="AB199" s="40"/>
      <c r="AC199" s="48"/>
      <c r="AD199" s="47"/>
    </row>
    <row r="200" spans="1:30" ht="27" customHeight="1" thickBot="1" thickTop="1">
      <c r="A200" s="212" t="s">
        <v>11</v>
      </c>
      <c r="B200" s="216" t="s">
        <v>18</v>
      </c>
      <c r="C200" s="20"/>
      <c r="D200" s="82">
        <v>1601</v>
      </c>
      <c r="E200" s="23" t="s">
        <v>25</v>
      </c>
      <c r="F200" s="82">
        <v>2041</v>
      </c>
      <c r="G200" s="23" t="s">
        <v>25</v>
      </c>
      <c r="H200" s="82">
        <v>2625</v>
      </c>
      <c r="I200" s="23" t="s">
        <v>25</v>
      </c>
      <c r="J200" s="82">
        <v>3119</v>
      </c>
      <c r="K200" s="23" t="s">
        <v>25</v>
      </c>
      <c r="L200" s="82">
        <v>2689</v>
      </c>
      <c r="M200" s="23" t="s">
        <v>25</v>
      </c>
      <c r="N200" s="82">
        <v>3098</v>
      </c>
      <c r="O200" s="23" t="s">
        <v>25</v>
      </c>
      <c r="P200" s="82">
        <v>2875</v>
      </c>
      <c r="Q200" s="23" t="s">
        <v>25</v>
      </c>
      <c r="R200" s="82">
        <v>2653</v>
      </c>
      <c r="S200" s="23" t="s">
        <v>25</v>
      </c>
      <c r="T200" s="82">
        <v>3563</v>
      </c>
      <c r="U200" s="23" t="s">
        <v>25</v>
      </c>
      <c r="V200" s="82">
        <v>2725</v>
      </c>
      <c r="W200" s="23" t="s">
        <v>25</v>
      </c>
      <c r="X200" s="82">
        <v>2487</v>
      </c>
      <c r="Y200" s="23" t="s">
        <v>25</v>
      </c>
      <c r="Z200" s="88">
        <v>2315</v>
      </c>
      <c r="AA200" s="49" t="s">
        <v>25</v>
      </c>
      <c r="AB200" s="39">
        <f>D200+F200+H200+J200+L200+N200+P200+R200+T200+V200+X200+Z200</f>
        <v>31791</v>
      </c>
      <c r="AC200" s="26"/>
      <c r="AD200" s="29"/>
    </row>
    <row r="201" spans="1:30" ht="27" customHeight="1" thickBot="1" thickTop="1">
      <c r="A201" s="212"/>
      <c r="B201" s="217"/>
      <c r="C201" s="21" t="s">
        <v>20</v>
      </c>
      <c r="D201" s="89">
        <f>D200-Z174</f>
        <v>-62</v>
      </c>
      <c r="E201" s="30">
        <f>D201/Z174</f>
        <v>-0.037282020444978956</v>
      </c>
      <c r="F201" s="89">
        <f>F200-D200</f>
        <v>440</v>
      </c>
      <c r="G201" s="30">
        <f>F201/D200</f>
        <v>0.27482823235477827</v>
      </c>
      <c r="H201" s="89">
        <f>H200-F200</f>
        <v>584</v>
      </c>
      <c r="I201" s="30">
        <f>H201/F200</f>
        <v>0.28613424791768743</v>
      </c>
      <c r="J201" s="89">
        <f>J200-H200</f>
        <v>494</v>
      </c>
      <c r="K201" s="30">
        <f>J201/H200</f>
        <v>0.18819047619047619</v>
      </c>
      <c r="L201" s="89">
        <f>L200-J200</f>
        <v>-430</v>
      </c>
      <c r="M201" s="30">
        <f>L201/J200</f>
        <v>-0.1378647002244309</v>
      </c>
      <c r="N201" s="79">
        <f>N200-L200</f>
        <v>409</v>
      </c>
      <c r="O201" s="42">
        <f>N201/L200</f>
        <v>0.15210115284492376</v>
      </c>
      <c r="P201" s="79">
        <f>P200-N200</f>
        <v>-223</v>
      </c>
      <c r="Q201" s="42">
        <f>P201/N200</f>
        <v>-0.07198192382182053</v>
      </c>
      <c r="R201" s="79">
        <f>R200-P200</f>
        <v>-222</v>
      </c>
      <c r="S201" s="42">
        <f>R201/P200</f>
        <v>-0.07721739130434782</v>
      </c>
      <c r="T201" s="79">
        <f>T200-R200</f>
        <v>910</v>
      </c>
      <c r="U201" s="42">
        <f>T201/R200</f>
        <v>0.34300791556728233</v>
      </c>
      <c r="V201" s="79">
        <f>V200-T200</f>
        <v>-838</v>
      </c>
      <c r="W201" s="42">
        <f>V201/T200</f>
        <v>-0.23519506034240809</v>
      </c>
      <c r="X201" s="79">
        <f>X200-V200</f>
        <v>-238</v>
      </c>
      <c r="Y201" s="42">
        <f>X201/V200</f>
        <v>-0.0873394495412844</v>
      </c>
      <c r="Z201" s="85">
        <f>Z200-X200</f>
        <v>-172</v>
      </c>
      <c r="AA201" s="54">
        <f>Z201/X200</f>
        <v>-0.06915963007639726</v>
      </c>
      <c r="AB201" s="147">
        <f>AB200-D200-F200-H200-J200-L200-N200-P200-R200-T200-V200-X200</f>
        <v>2315</v>
      </c>
      <c r="AC201" s="48"/>
      <c r="AD201" s="91"/>
    </row>
    <row r="202" spans="1:30" ht="27" customHeight="1" thickBot="1" thickTop="1">
      <c r="A202" s="212"/>
      <c r="B202" s="218"/>
      <c r="C202" s="18" t="s">
        <v>21</v>
      </c>
      <c r="D202" s="80">
        <f>D200-D174</f>
        <v>-13</v>
      </c>
      <c r="E202" s="31">
        <f>D202/D174</f>
        <v>-0.0080545229244114</v>
      </c>
      <c r="F202" s="80">
        <f>F200-F174</f>
        <v>279</v>
      </c>
      <c r="G202" s="31">
        <f>F202/F174</f>
        <v>0.1583427922814983</v>
      </c>
      <c r="H202" s="80">
        <f>H200-H174</f>
        <v>674</v>
      </c>
      <c r="I202" s="31">
        <f>H202/H174</f>
        <v>0.345463864684777</v>
      </c>
      <c r="J202" s="80">
        <f>J200-J174</f>
        <v>798</v>
      </c>
      <c r="K202" s="31">
        <f>J202/J174</f>
        <v>0.34381732012063765</v>
      </c>
      <c r="L202" s="80">
        <f>L200-L174</f>
        <v>970</v>
      </c>
      <c r="M202" s="31">
        <f>L202/L174</f>
        <v>0.564281559045957</v>
      </c>
      <c r="N202" s="80">
        <f>N200-N174</f>
        <v>1173</v>
      </c>
      <c r="O202" s="31">
        <f>N202/N174</f>
        <v>0.6093506493506493</v>
      </c>
      <c r="P202" s="80">
        <f>P200-P174</f>
        <v>675</v>
      </c>
      <c r="Q202" s="31">
        <f>P202/P174</f>
        <v>0.3068181818181818</v>
      </c>
      <c r="R202" s="80">
        <f>R200-R174</f>
        <v>880</v>
      </c>
      <c r="S202" s="31">
        <f>R202/R174</f>
        <v>0.49633389734912575</v>
      </c>
      <c r="T202" s="80">
        <f>T200-T174</f>
        <v>392</v>
      </c>
      <c r="U202" s="31">
        <f>T202/T174</f>
        <v>0.12362030905077263</v>
      </c>
      <c r="V202" s="80">
        <f>V200-V174</f>
        <v>181</v>
      </c>
      <c r="W202" s="31">
        <f>V202/V174</f>
        <v>0.07114779874213836</v>
      </c>
      <c r="X202" s="80">
        <f>X200-X174</f>
        <v>544</v>
      </c>
      <c r="Y202" s="31">
        <f>X202/X174</f>
        <v>0.2799794132784354</v>
      </c>
      <c r="Z202" s="85">
        <f>Z200-Z174</f>
        <v>652</v>
      </c>
      <c r="AA202" s="54">
        <f>Z202/Z174</f>
        <v>0.3920625375826819</v>
      </c>
      <c r="AB202" s="40"/>
      <c r="AC202" s="90"/>
      <c r="AD202" s="47"/>
    </row>
    <row r="203" spans="1:30" ht="27" customHeight="1" thickBot="1" thickTop="1">
      <c r="A203" s="212" t="s">
        <v>12</v>
      </c>
      <c r="B203" s="216" t="s">
        <v>16</v>
      </c>
      <c r="C203" s="20"/>
      <c r="D203" s="82">
        <v>7637</v>
      </c>
      <c r="E203" s="23" t="s">
        <v>25</v>
      </c>
      <c r="F203" s="82">
        <v>4519</v>
      </c>
      <c r="G203" s="23" t="s">
        <v>25</v>
      </c>
      <c r="H203" s="82">
        <v>4455</v>
      </c>
      <c r="I203" s="23" t="s">
        <v>25</v>
      </c>
      <c r="J203" s="82">
        <v>4689</v>
      </c>
      <c r="K203" s="23" t="s">
        <v>25</v>
      </c>
      <c r="L203" s="82">
        <v>4314</v>
      </c>
      <c r="M203" s="23" t="s">
        <v>25</v>
      </c>
      <c r="N203" s="82">
        <v>4675</v>
      </c>
      <c r="O203" s="23" t="s">
        <v>25</v>
      </c>
      <c r="P203" s="82">
        <v>6302</v>
      </c>
      <c r="Q203" s="23" t="s">
        <v>25</v>
      </c>
      <c r="R203" s="82">
        <v>7026</v>
      </c>
      <c r="S203" s="23" t="s">
        <v>25</v>
      </c>
      <c r="T203" s="82">
        <v>4689</v>
      </c>
      <c r="U203" s="23" t="s">
        <v>25</v>
      </c>
      <c r="V203" s="82">
        <v>5286</v>
      </c>
      <c r="W203" s="23" t="s">
        <v>25</v>
      </c>
      <c r="X203" s="82">
        <v>5730</v>
      </c>
      <c r="Y203" s="23" t="s">
        <v>25</v>
      </c>
      <c r="Z203" s="88">
        <v>5827</v>
      </c>
      <c r="AA203" s="49" t="s">
        <v>25</v>
      </c>
      <c r="AB203" s="39">
        <f>D203+F203+H203+J203+L203+N203+P203+R203+T203+V203+X203+Z203</f>
        <v>65149</v>
      </c>
      <c r="AC203" s="26"/>
      <c r="AD203" s="29"/>
    </row>
    <row r="204" spans="1:30" ht="27" customHeight="1" thickBot="1" thickTop="1">
      <c r="A204" s="212"/>
      <c r="B204" s="217"/>
      <c r="C204" s="21" t="s">
        <v>20</v>
      </c>
      <c r="D204" s="89">
        <f>D203-Z177</f>
        <v>1609</v>
      </c>
      <c r="E204" s="30">
        <f>D204/Z177</f>
        <v>0.26692103516921034</v>
      </c>
      <c r="F204" s="89">
        <f>F203-D203</f>
        <v>-3118</v>
      </c>
      <c r="G204" s="30">
        <f>F204/D203</f>
        <v>-0.4082755008511196</v>
      </c>
      <c r="H204" s="89">
        <f>H203-F203</f>
        <v>-64</v>
      </c>
      <c r="I204" s="30">
        <f>H204/F203</f>
        <v>-0.014162425315335252</v>
      </c>
      <c r="J204" s="89">
        <f>J203-H203</f>
        <v>234</v>
      </c>
      <c r="K204" s="30">
        <f>J204/H203</f>
        <v>0.052525252525252523</v>
      </c>
      <c r="L204" s="89">
        <f>L203-J203</f>
        <v>-375</v>
      </c>
      <c r="M204" s="30">
        <f>L204/J203</f>
        <v>-0.0799744081893794</v>
      </c>
      <c r="N204" s="79">
        <f>N203-L203</f>
        <v>361</v>
      </c>
      <c r="O204" s="42">
        <f>N204/L203</f>
        <v>0.08368103847936949</v>
      </c>
      <c r="P204" s="79">
        <f>P203-N203</f>
        <v>1627</v>
      </c>
      <c r="Q204" s="42">
        <f>P204/N203</f>
        <v>0.34802139037433155</v>
      </c>
      <c r="R204" s="79">
        <f>R203-P203</f>
        <v>724</v>
      </c>
      <c r="S204" s="42">
        <f>R204/P203</f>
        <v>0.1148841637575373</v>
      </c>
      <c r="T204" s="79">
        <f>T203-R203</f>
        <v>-2337</v>
      </c>
      <c r="U204" s="42">
        <f>T204/R203</f>
        <v>-0.3326216908625107</v>
      </c>
      <c r="V204" s="79">
        <f>V203-T203</f>
        <v>597</v>
      </c>
      <c r="W204" s="42">
        <f>V204/T203</f>
        <v>0.127319257837492</v>
      </c>
      <c r="X204" s="79">
        <f>X203-V203</f>
        <v>444</v>
      </c>
      <c r="Y204" s="42">
        <f>X204/V203</f>
        <v>0.08399545970488081</v>
      </c>
      <c r="Z204" s="85">
        <f>Z203-X203</f>
        <v>97</v>
      </c>
      <c r="AA204" s="54">
        <f>Z204/X203</f>
        <v>0.016928446771378707</v>
      </c>
      <c r="AB204" s="147">
        <f>AB203-D203-F203-H203-J203-L203-N203-P203-R203-T203-V203-X203</f>
        <v>5827</v>
      </c>
      <c r="AC204" s="115"/>
      <c r="AD204" s="91"/>
    </row>
    <row r="205" spans="1:28" ht="27" customHeight="1" thickBot="1" thickTop="1">
      <c r="A205" s="212"/>
      <c r="B205" s="218"/>
      <c r="C205" s="18" t="s">
        <v>21</v>
      </c>
      <c r="D205" s="80">
        <f>D203-D177</f>
        <v>729</v>
      </c>
      <c r="E205" s="31">
        <f>D205/D177</f>
        <v>0.10552982049797337</v>
      </c>
      <c r="F205" s="80">
        <f>F203-F177</f>
        <v>70</v>
      </c>
      <c r="G205" s="31">
        <f>F205/F177</f>
        <v>0.01573387278040009</v>
      </c>
      <c r="H205" s="80">
        <f>H203-H177</f>
        <v>353</v>
      </c>
      <c r="I205" s="31">
        <f>H205/H177</f>
        <v>0.08605558264261336</v>
      </c>
      <c r="J205" s="80">
        <f>J203-J177</f>
        <v>628</v>
      </c>
      <c r="K205" s="31">
        <f>J205/J177</f>
        <v>0.1546417138635804</v>
      </c>
      <c r="L205" s="80">
        <f>L203-L177</f>
        <v>412</v>
      </c>
      <c r="M205" s="31">
        <f>L205/L177</f>
        <v>0.10558687852383393</v>
      </c>
      <c r="N205" s="80">
        <f>N203-N177</f>
        <v>354</v>
      </c>
      <c r="O205" s="31">
        <f>N205/N177</f>
        <v>0.08192548021291368</v>
      </c>
      <c r="P205" s="80">
        <f>P203-P177</f>
        <v>311</v>
      </c>
      <c r="Q205" s="31">
        <f>P205/P177</f>
        <v>0.05191120013353363</v>
      </c>
      <c r="R205" s="80">
        <f>R203-R177</f>
        <v>357</v>
      </c>
      <c r="S205" s="31">
        <f>R205/R177</f>
        <v>0.053531264057579846</v>
      </c>
      <c r="T205" s="80">
        <f>T203-T177</f>
        <v>-296</v>
      </c>
      <c r="U205" s="31">
        <f>T205/T177</f>
        <v>-0.05937813440320963</v>
      </c>
      <c r="V205" s="80">
        <f>V203-V177</f>
        <v>-86</v>
      </c>
      <c r="W205" s="31">
        <f>V205/V177</f>
        <v>-0.01600893521965748</v>
      </c>
      <c r="X205" s="80">
        <f>X203-X177</f>
        <v>237</v>
      </c>
      <c r="Y205" s="31">
        <f>X205/X177</f>
        <v>0.04314582195521573</v>
      </c>
      <c r="Z205" s="85">
        <f>Z203-Z177</f>
        <v>-201</v>
      </c>
      <c r="AA205" s="54">
        <f>Z205/Z177</f>
        <v>-0.033344392833443925</v>
      </c>
      <c r="AB205" s="10"/>
    </row>
    <row r="206" spans="1:28" ht="27" customHeight="1" thickBot="1">
      <c r="A206" s="266" t="s">
        <v>13</v>
      </c>
      <c r="B206" s="292"/>
      <c r="C206" s="292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3"/>
      <c r="AB206" s="10"/>
    </row>
    <row r="207" spans="1:28" ht="27" customHeight="1" thickBot="1">
      <c r="A207" s="212" t="s">
        <v>14</v>
      </c>
      <c r="B207" s="216" t="s">
        <v>15</v>
      </c>
      <c r="C207" s="5"/>
      <c r="D207" s="82">
        <v>10788</v>
      </c>
      <c r="E207" s="23" t="s">
        <v>25</v>
      </c>
      <c r="F207" s="82">
        <v>10978</v>
      </c>
      <c r="G207" s="23" t="s">
        <v>25</v>
      </c>
      <c r="H207" s="82">
        <v>11621</v>
      </c>
      <c r="I207" s="23" t="s">
        <v>25</v>
      </c>
      <c r="J207" s="82">
        <v>10589</v>
      </c>
      <c r="K207" s="23" t="s">
        <v>25</v>
      </c>
      <c r="L207" s="82">
        <v>10595</v>
      </c>
      <c r="M207" s="23" t="s">
        <v>25</v>
      </c>
      <c r="N207" s="82">
        <v>10274</v>
      </c>
      <c r="O207" s="23" t="s">
        <v>25</v>
      </c>
      <c r="P207" s="82">
        <v>10145</v>
      </c>
      <c r="Q207" s="23" t="s">
        <v>25</v>
      </c>
      <c r="R207" s="82">
        <v>9677</v>
      </c>
      <c r="S207" s="23" t="s">
        <v>25</v>
      </c>
      <c r="T207" s="82">
        <v>8861</v>
      </c>
      <c r="U207" s="23" t="s">
        <v>25</v>
      </c>
      <c r="V207" s="82">
        <v>10701</v>
      </c>
      <c r="W207" s="23" t="s">
        <v>25</v>
      </c>
      <c r="X207" s="82">
        <v>10660</v>
      </c>
      <c r="Y207" s="23" t="s">
        <v>25</v>
      </c>
      <c r="Z207" s="116">
        <v>10513</v>
      </c>
      <c r="AA207" s="117" t="s">
        <v>25</v>
      </c>
      <c r="AB207" s="10"/>
    </row>
    <row r="208" spans="1:28" ht="27" customHeight="1" thickBot="1" thickTop="1">
      <c r="A208" s="212"/>
      <c r="B208" s="217"/>
      <c r="C208" s="21" t="s">
        <v>20</v>
      </c>
      <c r="D208" s="89">
        <f>D207-Z181</f>
        <v>1005</v>
      </c>
      <c r="E208" s="30">
        <f>D208/Z181</f>
        <v>0.10272922416436676</v>
      </c>
      <c r="F208" s="89">
        <f>F207-D207</f>
        <v>190</v>
      </c>
      <c r="G208" s="30">
        <f>F208/D207</f>
        <v>0.017612161661104932</v>
      </c>
      <c r="H208" s="89">
        <f>H207-F207</f>
        <v>643</v>
      </c>
      <c r="I208" s="30">
        <f>H208/F207</f>
        <v>0.058571688832209874</v>
      </c>
      <c r="J208" s="89">
        <f>J207-H207</f>
        <v>-1032</v>
      </c>
      <c r="K208" s="30">
        <f>J208/H207</f>
        <v>-0.08880475002151278</v>
      </c>
      <c r="L208" s="89">
        <f>L207-J207</f>
        <v>6</v>
      </c>
      <c r="M208" s="30">
        <f>L208/J207</f>
        <v>0.0005666257436962887</v>
      </c>
      <c r="N208" s="79">
        <f>N207-L207</f>
        <v>-321</v>
      </c>
      <c r="O208" s="42">
        <f>N208/L207</f>
        <v>-0.03029731005191128</v>
      </c>
      <c r="P208" s="79">
        <f>P207-N207</f>
        <v>-129</v>
      </c>
      <c r="Q208" s="42">
        <f>P208/N207</f>
        <v>-0.01255596651742262</v>
      </c>
      <c r="R208" s="79">
        <f>R207-P207</f>
        <v>-468</v>
      </c>
      <c r="S208" s="42">
        <f>R208/P207</f>
        <v>-0.04613109906357812</v>
      </c>
      <c r="T208" s="79">
        <f>T207-R207</f>
        <v>-816</v>
      </c>
      <c r="U208" s="42">
        <f>T208/R207</f>
        <v>-0.08432365402500774</v>
      </c>
      <c r="V208" s="79">
        <f>V207-T207</f>
        <v>1840</v>
      </c>
      <c r="W208" s="42">
        <f>V208/T207</f>
        <v>0.20765150660196366</v>
      </c>
      <c r="X208" s="79">
        <f>X207-V207</f>
        <v>-41</v>
      </c>
      <c r="Y208" s="42">
        <f>X208/V207</f>
        <v>-0.0038314176245210726</v>
      </c>
      <c r="Z208" s="85">
        <f>Z207-X207</f>
        <v>-147</v>
      </c>
      <c r="AA208" s="54">
        <f>Z208/X207</f>
        <v>-0.013789868667917449</v>
      </c>
      <c r="AB208" s="10"/>
    </row>
    <row r="209" spans="1:28" ht="27" customHeight="1" thickBot="1" thickTop="1">
      <c r="A209" s="212"/>
      <c r="B209" s="218"/>
      <c r="C209" s="18" t="s">
        <v>21</v>
      </c>
      <c r="D209" s="80">
        <f>D207-D181</f>
        <v>-535</v>
      </c>
      <c r="E209" s="31">
        <f>D209/D181</f>
        <v>-0.04724896228914598</v>
      </c>
      <c r="F209" s="80">
        <f>F207-F181</f>
        <v>-922</v>
      </c>
      <c r="G209" s="31">
        <f>F209/F181</f>
        <v>-0.07747899159663865</v>
      </c>
      <c r="H209" s="80">
        <f>H207-H181</f>
        <v>-164</v>
      </c>
      <c r="I209" s="31">
        <f>H209/H181</f>
        <v>-0.01391599490878235</v>
      </c>
      <c r="J209" s="80">
        <f>J207-J181</f>
        <v>-105</v>
      </c>
      <c r="K209" s="31">
        <f>J209/J181</f>
        <v>-0.009818589863474846</v>
      </c>
      <c r="L209" s="80">
        <f>L207-L181</f>
        <v>488</v>
      </c>
      <c r="M209" s="31">
        <f>L209/L181</f>
        <v>0.048283367962798064</v>
      </c>
      <c r="N209" s="80">
        <f>N207-N181</f>
        <v>207</v>
      </c>
      <c r="O209" s="31">
        <f>N209/N181</f>
        <v>0.020562233038641103</v>
      </c>
      <c r="P209" s="80">
        <f>P207-P181</f>
        <v>228</v>
      </c>
      <c r="Q209" s="31">
        <f>P209/P181</f>
        <v>0.02299082383785419</v>
      </c>
      <c r="R209" s="80">
        <f>R207-R181</f>
        <v>-1523</v>
      </c>
      <c r="S209" s="31">
        <f>R209/R181</f>
        <v>-0.13598214285714286</v>
      </c>
      <c r="T209" s="80">
        <f>T207-T181</f>
        <v>-2680</v>
      </c>
      <c r="U209" s="31">
        <f>T209/T181</f>
        <v>-0.23221557923923403</v>
      </c>
      <c r="V209" s="80">
        <f>V207-V181</f>
        <v>-63</v>
      </c>
      <c r="W209" s="31">
        <f>V209/V181</f>
        <v>-0.005852842809364548</v>
      </c>
      <c r="X209" s="80">
        <f>X207-X181</f>
        <v>498</v>
      </c>
      <c r="Y209" s="31">
        <f>X209/X181</f>
        <v>0.04900610116118874</v>
      </c>
      <c r="Z209" s="85">
        <f>Z207-Z181</f>
        <v>730</v>
      </c>
      <c r="AA209" s="54">
        <f>Z209/Z181</f>
        <v>0.07461923745272411</v>
      </c>
      <c r="AB209" s="10"/>
    </row>
    <row r="211" ht="13.5" thickBot="1"/>
    <row r="212" spans="1:29" ht="29.25" customHeight="1" thickBot="1" thickTop="1">
      <c r="A212" s="301" t="s">
        <v>132</v>
      </c>
      <c r="B212" s="301"/>
      <c r="C212" s="301"/>
      <c r="D212" s="301"/>
      <c r="E212" s="301"/>
      <c r="F212" s="301"/>
      <c r="G212" s="301"/>
      <c r="H212" s="301"/>
      <c r="I212" s="301"/>
      <c r="J212" s="301"/>
      <c r="K212" s="301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2"/>
      <c r="AC212" s="30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244" t="s">
        <v>0</v>
      </c>
      <c r="B214" s="262" t="s">
        <v>1</v>
      </c>
      <c r="C214" s="262"/>
      <c r="D214" s="303" t="s">
        <v>130</v>
      </c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5"/>
      <c r="U214" s="305"/>
      <c r="V214" s="305"/>
      <c r="W214" s="305"/>
      <c r="X214" s="305"/>
      <c r="Y214" s="305"/>
      <c r="Z214" s="305"/>
      <c r="AA214" s="306"/>
      <c r="AB214" s="250" t="s">
        <v>22</v>
      </c>
      <c r="AC214" s="235" t="s">
        <v>23</v>
      </c>
      <c r="AD214" s="236"/>
    </row>
    <row r="215" spans="1:30" ht="20.25" customHeight="1" thickBot="1" thickTop="1">
      <c r="A215" s="244"/>
      <c r="B215" s="263"/>
      <c r="C215" s="279"/>
      <c r="D215" s="239" t="s">
        <v>4</v>
      </c>
      <c r="E215" s="240"/>
      <c r="F215" s="239" t="s">
        <v>5</v>
      </c>
      <c r="G215" s="240"/>
      <c r="H215" s="239" t="s">
        <v>26</v>
      </c>
      <c r="I215" s="240"/>
      <c r="J215" s="239" t="s">
        <v>27</v>
      </c>
      <c r="K215" s="240"/>
      <c r="L215" s="239" t="s">
        <v>28</v>
      </c>
      <c r="M215" s="240"/>
      <c r="N215" s="239" t="s">
        <v>29</v>
      </c>
      <c r="O215" s="240"/>
      <c r="P215" s="239" t="s">
        <v>33</v>
      </c>
      <c r="Q215" s="240"/>
      <c r="R215" s="239" t="s">
        <v>40</v>
      </c>
      <c r="S215" s="240"/>
      <c r="T215" s="239" t="s">
        <v>45</v>
      </c>
      <c r="U215" s="240"/>
      <c r="V215" s="239" t="s">
        <v>46</v>
      </c>
      <c r="W215" s="240"/>
      <c r="X215" s="239" t="s">
        <v>49</v>
      </c>
      <c r="Y215" s="240"/>
      <c r="Z215" s="219" t="s">
        <v>50</v>
      </c>
      <c r="AA215" s="220"/>
      <c r="AB215" s="251"/>
      <c r="AC215" s="237"/>
      <c r="AD215" s="238"/>
    </row>
    <row r="216" spans="1:30" ht="26.25" customHeight="1" thickBot="1" thickTop="1">
      <c r="A216" s="2"/>
      <c r="B216" s="1"/>
      <c r="C216" s="295" t="s">
        <v>37</v>
      </c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7"/>
      <c r="U216" s="297"/>
      <c r="V216" s="297"/>
      <c r="W216" s="297"/>
      <c r="X216" s="297"/>
      <c r="Y216" s="297"/>
      <c r="Z216" s="298"/>
      <c r="AA216" s="299"/>
      <c r="AB216" s="252"/>
      <c r="AC216" s="24" t="s">
        <v>24</v>
      </c>
      <c r="AD216" s="25" t="s">
        <v>25</v>
      </c>
    </row>
    <row r="217" spans="1:30" ht="13.5" thickBot="1">
      <c r="A217" s="3"/>
      <c r="B217" s="3"/>
      <c r="C217" s="3"/>
      <c r="D217" s="6"/>
      <c r="E217" s="3"/>
      <c r="F217" s="36"/>
      <c r="G217" s="4"/>
      <c r="H217" s="37"/>
      <c r="I217" s="16"/>
      <c r="J217" s="36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00"/>
      <c r="AA217" s="248"/>
      <c r="AB217" s="284"/>
      <c r="AC217" s="258"/>
      <c r="AD217" s="259"/>
    </row>
    <row r="218" spans="1:30" ht="25.5" customHeight="1" thickBot="1" thickTop="1">
      <c r="A218" s="212" t="s">
        <v>7</v>
      </c>
      <c r="B218" s="216" t="s">
        <v>8</v>
      </c>
      <c r="C218" s="7"/>
      <c r="D218" s="78">
        <v>390738</v>
      </c>
      <c r="E218" s="22" t="s">
        <v>25</v>
      </c>
      <c r="F218" s="78">
        <v>388606</v>
      </c>
      <c r="G218" s="22" t="s">
        <v>25</v>
      </c>
      <c r="H218" s="78">
        <v>382879</v>
      </c>
      <c r="I218" s="22" t="s">
        <v>25</v>
      </c>
      <c r="J218" s="78">
        <v>377926</v>
      </c>
      <c r="K218" s="22" t="s">
        <v>25</v>
      </c>
      <c r="L218" s="78">
        <v>373378</v>
      </c>
      <c r="M218" s="22" t="s">
        <v>25</v>
      </c>
      <c r="N218" s="78">
        <v>373548</v>
      </c>
      <c r="O218" s="22" t="s">
        <v>25</v>
      </c>
      <c r="P218" s="78">
        <v>376078</v>
      </c>
      <c r="Q218" s="22" t="s">
        <v>25</v>
      </c>
      <c r="R218" s="78">
        <v>377826</v>
      </c>
      <c r="S218" s="22" t="s">
        <v>25</v>
      </c>
      <c r="T218" s="78">
        <v>374500</v>
      </c>
      <c r="U218" s="22" t="s">
        <v>25</v>
      </c>
      <c r="V218" s="78">
        <v>373657</v>
      </c>
      <c r="W218" s="22" t="s">
        <v>25</v>
      </c>
      <c r="X218" s="78">
        <v>372902</v>
      </c>
      <c r="Y218" s="22" t="s">
        <v>25</v>
      </c>
      <c r="Z218" s="84">
        <v>372207</v>
      </c>
      <c r="AA218" s="49" t="s">
        <v>25</v>
      </c>
      <c r="AB218" s="277"/>
      <c r="AC218" s="307"/>
      <c r="AD218" s="61"/>
    </row>
    <row r="219" spans="1:29" ht="25.5" customHeight="1" thickBot="1" thickTop="1">
      <c r="A219" s="212"/>
      <c r="B219" s="217"/>
      <c r="C219" s="17" t="s">
        <v>20</v>
      </c>
      <c r="D219" s="89">
        <f>D218-Z191</f>
        <v>873</v>
      </c>
      <c r="E219" s="30">
        <f>D219/Z191</f>
        <v>0.002239236658843446</v>
      </c>
      <c r="F219" s="89">
        <f>F218-D218</f>
        <v>-2132</v>
      </c>
      <c r="G219" s="30">
        <f>F219/D218</f>
        <v>-0.005456341589504988</v>
      </c>
      <c r="H219" s="89">
        <f>H218-F218</f>
        <v>-5727</v>
      </c>
      <c r="I219" s="30">
        <f>H219/F218</f>
        <v>-0.014737291755659975</v>
      </c>
      <c r="J219" s="89">
        <f>J218-H218</f>
        <v>-4953</v>
      </c>
      <c r="K219" s="30">
        <f>J219/H218</f>
        <v>-0.01293620177654037</v>
      </c>
      <c r="L219" s="89">
        <f>L218-J218</f>
        <v>-4548</v>
      </c>
      <c r="M219" s="30">
        <f>L219/J218</f>
        <v>-0.012034101914131339</v>
      </c>
      <c r="N219" s="79">
        <f>N218-L218</f>
        <v>170</v>
      </c>
      <c r="O219" s="42">
        <f>N219/L218</f>
        <v>0.0004553026691449416</v>
      </c>
      <c r="P219" s="79">
        <f>P218-N218</f>
        <v>2530</v>
      </c>
      <c r="Q219" s="42">
        <f>P219/N218</f>
        <v>0.006772891301787187</v>
      </c>
      <c r="R219" s="79">
        <f>R218-P218</f>
        <v>1748</v>
      </c>
      <c r="S219" s="42">
        <f>R219/P218</f>
        <v>0.00464797196326294</v>
      </c>
      <c r="T219" s="79">
        <f>T218-R218</f>
        <v>-3326</v>
      </c>
      <c r="U219" s="42">
        <f>T219/R218</f>
        <v>-0.008802993970769614</v>
      </c>
      <c r="V219" s="79">
        <f>V218-T218</f>
        <v>-843</v>
      </c>
      <c r="W219" s="42">
        <f>V219/T218</f>
        <v>-0.0022510013351134846</v>
      </c>
      <c r="X219" s="79">
        <f>X218-V218</f>
        <v>-755</v>
      </c>
      <c r="Y219" s="42">
        <f>X219/V218</f>
        <v>-0.0020205696668334863</v>
      </c>
      <c r="Z219" s="85">
        <f>Z218-X218</f>
        <v>-695</v>
      </c>
      <c r="AA219" s="54">
        <f>Z219/X218</f>
        <v>-0.0018637604518077135</v>
      </c>
      <c r="AB219" s="84">
        <f>(D218+F218+H218+J218+L218+N218+P218+R218+T218+V218+X218+Z218)/12</f>
        <v>377853.75</v>
      </c>
      <c r="AC219" s="9"/>
    </row>
    <row r="220" spans="1:29" ht="25.5" customHeight="1" thickBot="1" thickTop="1">
      <c r="A220" s="212"/>
      <c r="B220" s="218"/>
      <c r="C220" s="18" t="s">
        <v>21</v>
      </c>
      <c r="D220" s="80">
        <f>D218-D191</f>
        <v>-4395</v>
      </c>
      <c r="E220" s="31">
        <f>D220/D191</f>
        <v>-0.0111228371206657</v>
      </c>
      <c r="F220" s="80">
        <f>F218-F191</f>
        <v>-5181</v>
      </c>
      <c r="G220" s="31">
        <f>F220/F191</f>
        <v>-0.01315685891103566</v>
      </c>
      <c r="H220" s="80">
        <f>H218-H191</f>
        <v>-8784</v>
      </c>
      <c r="I220" s="31">
        <f>H220/H191</f>
        <v>-0.02242744400160342</v>
      </c>
      <c r="J220" s="80">
        <f>J218-J191</f>
        <v>-10922</v>
      </c>
      <c r="K220" s="31">
        <f>J220/J191</f>
        <v>-0.028088096119820598</v>
      </c>
      <c r="L220" s="80">
        <f>L218-L191</f>
        <v>-12162</v>
      </c>
      <c r="M220" s="31">
        <f>L220/L191</f>
        <v>-0.0315453649426778</v>
      </c>
      <c r="N220" s="80">
        <f>N218-N191</f>
        <v>-13555</v>
      </c>
      <c r="O220" s="31">
        <f>N220/N191</f>
        <v>-0.035016520150967574</v>
      </c>
      <c r="P220" s="80">
        <f>P218-P191</f>
        <v>-14744</v>
      </c>
      <c r="Q220" s="31">
        <f>P220/P191</f>
        <v>-0.03772561421823746</v>
      </c>
      <c r="R220" s="80">
        <f>R218-R191</f>
        <v>-12833</v>
      </c>
      <c r="S220" s="31">
        <f>R220/R191</f>
        <v>-0.03284962076900826</v>
      </c>
      <c r="T220" s="80">
        <f>T218-T191</f>
        <v>-15781</v>
      </c>
      <c r="U220" s="31">
        <f>T220/T191</f>
        <v>-0.04043496865079264</v>
      </c>
      <c r="V220" s="80">
        <f>V218-V191</f>
        <v>-15619</v>
      </c>
      <c r="W220" s="31">
        <f>V220/V191</f>
        <v>-0.040123203074425344</v>
      </c>
      <c r="X220" s="80">
        <f>X218-X191</f>
        <v>-16569</v>
      </c>
      <c r="Y220" s="31">
        <f>X220/X191</f>
        <v>-0.042542320224098845</v>
      </c>
      <c r="Z220" s="85">
        <f>Z218-Z191</f>
        <v>-17658</v>
      </c>
      <c r="AA220" s="54">
        <f>Z220/Z191</f>
        <v>-0.04529260128506021</v>
      </c>
      <c r="AB220" s="10"/>
      <c r="AC220" s="43"/>
    </row>
    <row r="221" spans="1:30" ht="25.5" customHeight="1" thickBot="1" thickTop="1">
      <c r="A221" s="212" t="s">
        <v>9</v>
      </c>
      <c r="B221" s="216" t="s">
        <v>19</v>
      </c>
      <c r="C221" s="19"/>
      <c r="D221" s="81">
        <v>9974</v>
      </c>
      <c r="E221" s="23" t="s">
        <v>25</v>
      </c>
      <c r="F221" s="81">
        <v>8209</v>
      </c>
      <c r="G221" s="23" t="s">
        <v>25</v>
      </c>
      <c r="H221" s="81">
        <v>7753</v>
      </c>
      <c r="I221" s="23" t="s">
        <v>25</v>
      </c>
      <c r="J221" s="81">
        <v>7737</v>
      </c>
      <c r="K221" s="23" t="s">
        <v>25</v>
      </c>
      <c r="L221" s="81">
        <v>6591</v>
      </c>
      <c r="M221" s="23" t="s">
        <v>25</v>
      </c>
      <c r="N221" s="81">
        <v>11486</v>
      </c>
      <c r="O221" s="23" t="s">
        <v>25</v>
      </c>
      <c r="P221" s="81">
        <v>11956</v>
      </c>
      <c r="Q221" s="23" t="s">
        <v>25</v>
      </c>
      <c r="R221" s="81">
        <v>11764</v>
      </c>
      <c r="S221" s="23" t="s">
        <v>25</v>
      </c>
      <c r="T221" s="81">
        <v>10572</v>
      </c>
      <c r="U221" s="23" t="s">
        <v>25</v>
      </c>
      <c r="V221" s="81">
        <v>10766</v>
      </c>
      <c r="W221" s="23" t="s">
        <v>25</v>
      </c>
      <c r="X221" s="81">
        <v>9637</v>
      </c>
      <c r="Y221" s="23" t="s">
        <v>25</v>
      </c>
      <c r="Z221" s="87">
        <v>8934</v>
      </c>
      <c r="AA221" s="49" t="s">
        <v>25</v>
      </c>
      <c r="AB221" s="39">
        <f>D221+F221+H221+J221+L221+N221+P221+R221+T221+V221+X221+Z221</f>
        <v>115379</v>
      </c>
      <c r="AC221" s="26"/>
      <c r="AD221" s="29"/>
    </row>
    <row r="222" spans="1:30" ht="25.5" customHeight="1" thickBot="1" thickTop="1">
      <c r="A222" s="212"/>
      <c r="B222" s="217"/>
      <c r="C222" s="17" t="s">
        <v>20</v>
      </c>
      <c r="D222" s="89">
        <f>D221-Z194</f>
        <v>453</v>
      </c>
      <c r="E222" s="30">
        <f>D222/Z194</f>
        <v>0.04757903581556559</v>
      </c>
      <c r="F222" s="89">
        <f>F221-D221</f>
        <v>-1765</v>
      </c>
      <c r="G222" s="30">
        <f>F222/D221</f>
        <v>-0.17696009625025066</v>
      </c>
      <c r="H222" s="89">
        <f>H221-F221</f>
        <v>-456</v>
      </c>
      <c r="I222" s="30">
        <f>H222/F221</f>
        <v>-0.05554878791570228</v>
      </c>
      <c r="J222" s="89">
        <f>J221-H221</f>
        <v>-16</v>
      </c>
      <c r="K222" s="30">
        <f>J222/H221</f>
        <v>-0.0020637172707339093</v>
      </c>
      <c r="L222" s="89">
        <f>L221-J221</f>
        <v>-1146</v>
      </c>
      <c r="M222" s="30">
        <f>L222/J221</f>
        <v>-0.14811942613416051</v>
      </c>
      <c r="N222" s="79">
        <f>N221-L221</f>
        <v>4895</v>
      </c>
      <c r="O222" s="42">
        <f>N222/L221</f>
        <v>0.7426794113184646</v>
      </c>
      <c r="P222" s="79">
        <f>P221-N221</f>
        <v>470</v>
      </c>
      <c r="Q222" s="42">
        <f>P222/N221</f>
        <v>0.040919380114922514</v>
      </c>
      <c r="R222" s="79">
        <f>R221-P221</f>
        <v>-192</v>
      </c>
      <c r="S222" s="42">
        <f>R222/P221</f>
        <v>-0.01605888256942121</v>
      </c>
      <c r="T222" s="79">
        <f>T221-R221</f>
        <v>-1192</v>
      </c>
      <c r="U222" s="42">
        <f>T222/R221</f>
        <v>-0.10132607956477388</v>
      </c>
      <c r="V222" s="79">
        <f>V221-T221</f>
        <v>194</v>
      </c>
      <c r="W222" s="42">
        <f>V222/T221</f>
        <v>0.01835035944003027</v>
      </c>
      <c r="X222" s="79">
        <f>X221-V221</f>
        <v>-1129</v>
      </c>
      <c r="Y222" s="42">
        <f>X222/V221</f>
        <v>-0.1048671744380457</v>
      </c>
      <c r="Z222" s="85">
        <f>Z221-X221</f>
        <v>-703</v>
      </c>
      <c r="AA222" s="54">
        <f>Z222/X221</f>
        <v>-0.07294801286707482</v>
      </c>
      <c r="AB222" s="147">
        <f>AB221-D221-F221-H221-J221-L221-N221-P221-R221-T221-V221-X221</f>
        <v>8934</v>
      </c>
      <c r="AC222" s="48"/>
      <c r="AD222" s="91"/>
    </row>
    <row r="223" spans="1:30" ht="25.5" customHeight="1" thickBot="1" thickTop="1">
      <c r="A223" s="212"/>
      <c r="B223" s="218"/>
      <c r="C223" s="18" t="s">
        <v>21</v>
      </c>
      <c r="D223" s="80">
        <f>D221-D194</f>
        <v>-444</v>
      </c>
      <c r="E223" s="31">
        <f>D223/D194</f>
        <v>-0.04261854482626224</v>
      </c>
      <c r="F223" s="80">
        <f>F221-F194</f>
        <v>1031</v>
      </c>
      <c r="G223" s="31">
        <f>F223/F194</f>
        <v>0.14363332404569518</v>
      </c>
      <c r="H223" s="80">
        <f>H221-H194</f>
        <v>878</v>
      </c>
      <c r="I223" s="31">
        <f>H223/H194</f>
        <v>0.1277090909090909</v>
      </c>
      <c r="J223" s="80">
        <f>J221-J194</f>
        <v>292</v>
      </c>
      <c r="K223" s="31">
        <f>J223/J194</f>
        <v>0.03922095366017461</v>
      </c>
      <c r="L223" s="80">
        <f>L221-L194</f>
        <v>458</v>
      </c>
      <c r="M223" s="31">
        <f>L223/L194</f>
        <v>0.07467797162889288</v>
      </c>
      <c r="N223" s="80">
        <f>N221-N194</f>
        <v>404</v>
      </c>
      <c r="O223" s="31">
        <f>N223/N194</f>
        <v>0.036455513445226496</v>
      </c>
      <c r="P223" s="80">
        <f>P221-P194</f>
        <v>-1461</v>
      </c>
      <c r="Q223" s="31">
        <f>P223/P194</f>
        <v>-0.10889170455392412</v>
      </c>
      <c r="R223" s="80">
        <f>R221-R194</f>
        <v>1329</v>
      </c>
      <c r="S223" s="31">
        <f>R223/R194</f>
        <v>0.12735984666986105</v>
      </c>
      <c r="T223" s="80">
        <f>T221-T194</f>
        <v>-363</v>
      </c>
      <c r="U223" s="31">
        <f>T223/T194</f>
        <v>-0.033196159122085046</v>
      </c>
      <c r="V223" s="80">
        <f>V221-V194</f>
        <v>873</v>
      </c>
      <c r="W223" s="31">
        <f>V223/V194</f>
        <v>0.08824421307995553</v>
      </c>
      <c r="X223" s="80">
        <f>X221-X194</f>
        <v>176</v>
      </c>
      <c r="Y223" s="31">
        <f>X223/X194</f>
        <v>0.018602684705633653</v>
      </c>
      <c r="Z223" s="85">
        <f>Z221-Z194</f>
        <v>-587</v>
      </c>
      <c r="AA223" s="54">
        <f>Z223/Z194</f>
        <v>-0.061653187690368656</v>
      </c>
      <c r="AB223" s="40"/>
      <c r="AC223" s="90"/>
      <c r="AD223" s="47"/>
    </row>
    <row r="224" spans="1:30" ht="25.5" customHeight="1" thickBot="1" thickTop="1">
      <c r="A224" s="212" t="s">
        <v>10</v>
      </c>
      <c r="B224" s="216" t="s">
        <v>17</v>
      </c>
      <c r="C224" s="20"/>
      <c r="D224" s="82">
        <v>5568</v>
      </c>
      <c r="E224" s="23" t="s">
        <v>25</v>
      </c>
      <c r="F224" s="82">
        <v>6493</v>
      </c>
      <c r="G224" s="23" t="s">
        <v>25</v>
      </c>
      <c r="H224" s="82">
        <v>10234</v>
      </c>
      <c r="I224" s="23" t="s">
        <v>25</v>
      </c>
      <c r="J224" s="82">
        <v>9509</v>
      </c>
      <c r="K224" s="23" t="s">
        <v>25</v>
      </c>
      <c r="L224" s="82">
        <v>8225</v>
      </c>
      <c r="M224" s="23" t="s">
        <v>25</v>
      </c>
      <c r="N224" s="82">
        <v>8047</v>
      </c>
      <c r="O224" s="23" t="s">
        <v>25</v>
      </c>
      <c r="P224" s="82">
        <v>6502</v>
      </c>
      <c r="Q224" s="23" t="s">
        <v>25</v>
      </c>
      <c r="R224" s="82">
        <v>7035</v>
      </c>
      <c r="S224" s="23" t="s">
        <v>25</v>
      </c>
      <c r="T224" s="82">
        <v>10345</v>
      </c>
      <c r="U224" s="23" t="s">
        <v>25</v>
      </c>
      <c r="V224" s="82">
        <v>7610</v>
      </c>
      <c r="W224" s="23" t="s">
        <v>25</v>
      </c>
      <c r="X224" s="82">
        <v>6886</v>
      </c>
      <c r="Y224" s="23" t="s">
        <v>25</v>
      </c>
      <c r="Z224" s="88">
        <v>5809</v>
      </c>
      <c r="AA224" s="49" t="s">
        <v>25</v>
      </c>
      <c r="AB224" s="39">
        <f>D224+F224+H224+J224+L224+N224+P224+R224+T224+V224+X224+Z224</f>
        <v>92263</v>
      </c>
      <c r="AC224" s="26"/>
      <c r="AD224" s="29"/>
    </row>
    <row r="225" spans="1:30" ht="25.5" customHeight="1" thickBot="1" thickTop="1">
      <c r="A225" s="212"/>
      <c r="B225" s="217"/>
      <c r="C225" s="21" t="s">
        <v>20</v>
      </c>
      <c r="D225" s="89">
        <f>D224-Z197</f>
        <v>322</v>
      </c>
      <c r="E225" s="30">
        <f>D225/Z197</f>
        <v>0.06138009912314144</v>
      </c>
      <c r="F225" s="89">
        <f>F224-D224</f>
        <v>925</v>
      </c>
      <c r="G225" s="30">
        <f>F225/D224</f>
        <v>0.1661278735632184</v>
      </c>
      <c r="H225" s="89">
        <f>H224-F224</f>
        <v>3741</v>
      </c>
      <c r="I225" s="30">
        <f>H225/F224</f>
        <v>0.5761589403973509</v>
      </c>
      <c r="J225" s="89">
        <f>J224-H224</f>
        <v>-725</v>
      </c>
      <c r="K225" s="30">
        <f>J225/H224</f>
        <v>-0.07084229040453391</v>
      </c>
      <c r="L225" s="89">
        <f>L224-J224</f>
        <v>-1284</v>
      </c>
      <c r="M225" s="30">
        <f>L225/J224</f>
        <v>-0.1350299716058471</v>
      </c>
      <c r="N225" s="79">
        <f>N224-L224</f>
        <v>-178</v>
      </c>
      <c r="O225" s="42">
        <f>N225/L224</f>
        <v>-0.02164133738601824</v>
      </c>
      <c r="P225" s="79">
        <f>P224-N224</f>
        <v>-1545</v>
      </c>
      <c r="Q225" s="42">
        <f>P225/N224</f>
        <v>-0.19199701752205792</v>
      </c>
      <c r="R225" s="79">
        <f>R224-P224</f>
        <v>533</v>
      </c>
      <c r="S225" s="42">
        <f>R225/P224</f>
        <v>0.08197477699169486</v>
      </c>
      <c r="T225" s="79">
        <f>T224-R224</f>
        <v>3310</v>
      </c>
      <c r="U225" s="42">
        <f>T225/R224</f>
        <v>0.4705046197583511</v>
      </c>
      <c r="V225" s="79">
        <f>V224-T224</f>
        <v>-2735</v>
      </c>
      <c r="W225" s="42">
        <f>V225/T224</f>
        <v>-0.264378927017883</v>
      </c>
      <c r="X225" s="79">
        <f>X224-V224</f>
        <v>-724</v>
      </c>
      <c r="Y225" s="42">
        <f>X225/V224</f>
        <v>-0.09513797634691196</v>
      </c>
      <c r="Z225" s="85">
        <f>Z224-X224</f>
        <v>-1077</v>
      </c>
      <c r="AA225" s="54">
        <f>Z225/X224</f>
        <v>-0.15640429857682253</v>
      </c>
      <c r="AB225" s="147">
        <f>AB224-D224-F224-H224-J224-L224-N224-P224-R224-T224-V224-X224</f>
        <v>5809</v>
      </c>
      <c r="AC225" s="48"/>
      <c r="AD225" s="91"/>
    </row>
    <row r="226" spans="1:30" ht="25.5" customHeight="1" thickBot="1" thickTop="1">
      <c r="A226" s="212"/>
      <c r="B226" s="218"/>
      <c r="C226" s="18" t="s">
        <v>21</v>
      </c>
      <c r="D226" s="80">
        <f>D224-D197</f>
        <v>1016</v>
      </c>
      <c r="E226" s="31">
        <f>D226/D197</f>
        <v>0.22319859402460457</v>
      </c>
      <c r="F226" s="80">
        <f>F224-F197</f>
        <v>1090</v>
      </c>
      <c r="G226" s="31">
        <f>F226/F197</f>
        <v>0.20173977419951877</v>
      </c>
      <c r="H226" s="80">
        <f>H224-H197</f>
        <v>4380</v>
      </c>
      <c r="I226" s="31">
        <f>H226/H197</f>
        <v>0.7482063546293133</v>
      </c>
      <c r="J226" s="80">
        <f>J224-J197</f>
        <v>2369</v>
      </c>
      <c r="K226" s="31">
        <f>J226/J197</f>
        <v>0.3317927170868347</v>
      </c>
      <c r="L226" s="80">
        <f>L224-L197</f>
        <v>1887</v>
      </c>
      <c r="M226" s="31">
        <f>L226/L197</f>
        <v>0.29772798990217736</v>
      </c>
      <c r="N226" s="80">
        <f>N224-N197</f>
        <v>1444</v>
      </c>
      <c r="O226" s="31">
        <f>N226/N197</f>
        <v>0.2186884749356353</v>
      </c>
      <c r="P226" s="80">
        <f>P224-P197</f>
        <v>-453</v>
      </c>
      <c r="Q226" s="31">
        <f>P226/P197</f>
        <v>-0.06513299784327822</v>
      </c>
      <c r="R226" s="80">
        <f>R224-R197</f>
        <v>1193</v>
      </c>
      <c r="S226" s="31">
        <f>R226/R197</f>
        <v>0.20421088668264292</v>
      </c>
      <c r="T226" s="80">
        <f>T224-T197</f>
        <v>83</v>
      </c>
      <c r="U226" s="31">
        <f>T226/T197</f>
        <v>0.008088091989865523</v>
      </c>
      <c r="V226" s="80">
        <f>V224-V197</f>
        <v>965</v>
      </c>
      <c r="W226" s="31">
        <f>V226/V197</f>
        <v>0.145221971407073</v>
      </c>
      <c r="X226" s="80">
        <f>X224-X197</f>
        <v>1045</v>
      </c>
      <c r="Y226" s="31">
        <f>X226/X197</f>
        <v>0.17890772128060264</v>
      </c>
      <c r="Z226" s="85">
        <f>Z224-Z197</f>
        <v>563</v>
      </c>
      <c r="AA226" s="54">
        <f>Z226/Z197</f>
        <v>0.1073198627525734</v>
      </c>
      <c r="AB226" s="40"/>
      <c r="AC226" s="48"/>
      <c r="AD226" s="47"/>
    </row>
    <row r="227" spans="1:30" ht="25.5" customHeight="1" thickBot="1" thickTop="1">
      <c r="A227" s="212" t="s">
        <v>11</v>
      </c>
      <c r="B227" s="216" t="s">
        <v>18</v>
      </c>
      <c r="C227" s="20"/>
      <c r="D227" s="82">
        <v>3035</v>
      </c>
      <c r="E227" s="23" t="s">
        <v>25</v>
      </c>
      <c r="F227" s="82">
        <v>2943</v>
      </c>
      <c r="G227" s="23" t="s">
        <v>25</v>
      </c>
      <c r="H227" s="82">
        <v>5175</v>
      </c>
      <c r="I227" s="23" t="s">
        <v>25</v>
      </c>
      <c r="J227" s="82">
        <v>4722</v>
      </c>
      <c r="K227" s="23" t="s">
        <v>25</v>
      </c>
      <c r="L227" s="82">
        <v>4360</v>
      </c>
      <c r="M227" s="23" t="s">
        <v>25</v>
      </c>
      <c r="N227" s="82">
        <v>5665</v>
      </c>
      <c r="O227" s="23" t="s">
        <v>25</v>
      </c>
      <c r="P227" s="82">
        <v>3531</v>
      </c>
      <c r="Q227" s="23" t="s">
        <v>25</v>
      </c>
      <c r="R227" s="82">
        <v>4203</v>
      </c>
      <c r="S227" s="23" t="s">
        <v>25</v>
      </c>
      <c r="T227" s="82">
        <v>3908</v>
      </c>
      <c r="U227" s="23" t="s">
        <v>25</v>
      </c>
      <c r="V227" s="82">
        <v>3316</v>
      </c>
      <c r="W227" s="23" t="s">
        <v>25</v>
      </c>
      <c r="X227" s="82">
        <v>3501</v>
      </c>
      <c r="Y227" s="23" t="s">
        <v>25</v>
      </c>
      <c r="Z227" s="88">
        <v>2559</v>
      </c>
      <c r="AA227" s="49" t="s">
        <v>25</v>
      </c>
      <c r="AB227" s="39">
        <f>D227+F227+H227+J227+L227+N227+P227+R227+T227+V227+X227+Z227</f>
        <v>46918</v>
      </c>
      <c r="AC227" s="26"/>
      <c r="AD227" s="29"/>
    </row>
    <row r="228" spans="1:30" ht="25.5" customHeight="1" thickBot="1" thickTop="1">
      <c r="A228" s="212"/>
      <c r="B228" s="217"/>
      <c r="C228" s="21" t="s">
        <v>20</v>
      </c>
      <c r="D228" s="89">
        <f>D227-Z200</f>
        <v>720</v>
      </c>
      <c r="E228" s="30">
        <f>D228/Z200</f>
        <v>0.31101511879049676</v>
      </c>
      <c r="F228" s="89">
        <f>F227-D227</f>
        <v>-92</v>
      </c>
      <c r="G228" s="30">
        <f>F228/D227</f>
        <v>-0.030313014827018123</v>
      </c>
      <c r="H228" s="89">
        <f>H227-F227</f>
        <v>2232</v>
      </c>
      <c r="I228" s="30">
        <f>H228/F227</f>
        <v>0.7584097859327217</v>
      </c>
      <c r="J228" s="89">
        <f>J227-H227</f>
        <v>-453</v>
      </c>
      <c r="K228" s="30">
        <f>J228/H227</f>
        <v>-0.08753623188405797</v>
      </c>
      <c r="L228" s="89">
        <f>L227-J227</f>
        <v>-362</v>
      </c>
      <c r="M228" s="30">
        <f>L228/J227</f>
        <v>-0.07666243117323168</v>
      </c>
      <c r="N228" s="79">
        <f>N227-L227</f>
        <v>1305</v>
      </c>
      <c r="O228" s="42">
        <f>N228/L227</f>
        <v>0.2993119266055046</v>
      </c>
      <c r="P228" s="79">
        <f>P227-N227</f>
        <v>-2134</v>
      </c>
      <c r="Q228" s="42">
        <f>P228/N227</f>
        <v>-0.3766990291262136</v>
      </c>
      <c r="R228" s="79">
        <f>R227-P227</f>
        <v>672</v>
      </c>
      <c r="S228" s="42">
        <f>R228/P227</f>
        <v>0.1903143585386576</v>
      </c>
      <c r="T228" s="79">
        <f>T227-R227</f>
        <v>-295</v>
      </c>
      <c r="U228" s="42">
        <f>T228/R227</f>
        <v>-0.0701879609802522</v>
      </c>
      <c r="V228" s="79">
        <f>V227-T227</f>
        <v>-592</v>
      </c>
      <c r="W228" s="42">
        <f>V228/T227</f>
        <v>-0.15148413510747186</v>
      </c>
      <c r="X228" s="79">
        <f>X227-V227</f>
        <v>185</v>
      </c>
      <c r="Y228" s="42">
        <f>X228/V227</f>
        <v>0.05579010856453558</v>
      </c>
      <c r="Z228" s="85">
        <f>Z227-X227</f>
        <v>-942</v>
      </c>
      <c r="AA228" s="54">
        <f>Z228/X227</f>
        <v>-0.26906598114824337</v>
      </c>
      <c r="AB228" s="147">
        <f>AB227-D227-F227-H227-J227-L227-N227-P227-R227-T227-V227-X227</f>
        <v>2559</v>
      </c>
      <c r="AC228" s="48"/>
      <c r="AD228" s="91"/>
    </row>
    <row r="229" spans="1:30" ht="25.5" customHeight="1" thickBot="1" thickTop="1">
      <c r="A229" s="212"/>
      <c r="B229" s="218"/>
      <c r="C229" s="18" t="s">
        <v>21</v>
      </c>
      <c r="D229" s="80">
        <f>D227-D200</f>
        <v>1434</v>
      </c>
      <c r="E229" s="31">
        <f>D229/D200</f>
        <v>0.8956901936289818</v>
      </c>
      <c r="F229" s="80">
        <f>F227-F200</f>
        <v>902</v>
      </c>
      <c r="G229" s="31">
        <f>F229/F200</f>
        <v>0.44194022537971583</v>
      </c>
      <c r="H229" s="80">
        <f>H227-H200</f>
        <v>2550</v>
      </c>
      <c r="I229" s="31">
        <f>H229/H200</f>
        <v>0.9714285714285714</v>
      </c>
      <c r="J229" s="80">
        <f>J227-J200</f>
        <v>1603</v>
      </c>
      <c r="K229" s="31">
        <f>J229/J200</f>
        <v>0.5139467778134017</v>
      </c>
      <c r="L229" s="80">
        <f>L227-L200</f>
        <v>1671</v>
      </c>
      <c r="M229" s="31">
        <f>L229/L200</f>
        <v>0.6214206024544441</v>
      </c>
      <c r="N229" s="80">
        <f>N227-N200</f>
        <v>2567</v>
      </c>
      <c r="O229" s="31">
        <f>N229/N200</f>
        <v>0.8285990961910911</v>
      </c>
      <c r="P229" s="80">
        <f>P227-P200</f>
        <v>656</v>
      </c>
      <c r="Q229" s="31">
        <f>P229/P200</f>
        <v>0.22817391304347825</v>
      </c>
      <c r="R229" s="80">
        <f>R227-R200</f>
        <v>1550</v>
      </c>
      <c r="S229" s="31">
        <f>R229/R200</f>
        <v>0.5842442517904259</v>
      </c>
      <c r="T229" s="80">
        <f>T227-T200</f>
        <v>345</v>
      </c>
      <c r="U229" s="31">
        <f>T229/T200</f>
        <v>0.09682851529609879</v>
      </c>
      <c r="V229" s="80">
        <f>V227-V200</f>
        <v>591</v>
      </c>
      <c r="W229" s="31">
        <f>V229/V200</f>
        <v>0.21688073394495413</v>
      </c>
      <c r="X229" s="80">
        <f>X227-X200</f>
        <v>1014</v>
      </c>
      <c r="Y229" s="31">
        <f>X229/X200</f>
        <v>0.4077201447527141</v>
      </c>
      <c r="Z229" s="85">
        <f>Z227-Z200</f>
        <v>244</v>
      </c>
      <c r="AA229" s="54">
        <f>Z229/Z200</f>
        <v>0.10539956803455723</v>
      </c>
      <c r="AB229" s="40"/>
      <c r="AC229" s="90"/>
      <c r="AD229" s="47"/>
    </row>
    <row r="230" spans="1:30" ht="25.5" customHeight="1" thickBot="1" thickTop="1">
      <c r="A230" s="212" t="s">
        <v>12</v>
      </c>
      <c r="B230" s="216" t="s">
        <v>16</v>
      </c>
      <c r="C230" s="20"/>
      <c r="D230" s="82">
        <v>7249</v>
      </c>
      <c r="E230" s="23" t="s">
        <v>25</v>
      </c>
      <c r="F230" s="82">
        <v>4785</v>
      </c>
      <c r="G230" s="23" t="s">
        <v>25</v>
      </c>
      <c r="H230" s="82">
        <v>4430</v>
      </c>
      <c r="I230" s="23" t="s">
        <v>25</v>
      </c>
      <c r="J230" s="82">
        <v>4993</v>
      </c>
      <c r="K230" s="23" t="s">
        <v>25</v>
      </c>
      <c r="L230" s="82">
        <v>4349</v>
      </c>
      <c r="M230" s="23" t="s">
        <v>25</v>
      </c>
      <c r="N230" s="82">
        <v>5269</v>
      </c>
      <c r="O230" s="23" t="s">
        <v>25</v>
      </c>
      <c r="P230" s="82">
        <v>6169</v>
      </c>
      <c r="Q230" s="23" t="s">
        <v>25</v>
      </c>
      <c r="R230" s="82">
        <v>7861</v>
      </c>
      <c r="S230" s="23" t="s">
        <v>25</v>
      </c>
      <c r="T230" s="82">
        <v>5086</v>
      </c>
      <c r="U230" s="23" t="s">
        <v>25</v>
      </c>
      <c r="V230" s="82">
        <v>6175</v>
      </c>
      <c r="W230" s="23" t="s">
        <v>25</v>
      </c>
      <c r="X230" s="82">
        <v>5799</v>
      </c>
      <c r="Y230" s="23" t="s">
        <v>25</v>
      </c>
      <c r="Z230" s="88">
        <v>6160</v>
      </c>
      <c r="AA230" s="49" t="s">
        <v>25</v>
      </c>
      <c r="AB230" s="39">
        <f>D230+F230+H230+J230+L230+N230+P230+R230+T230+V230+X230+Z230</f>
        <v>68325</v>
      </c>
      <c r="AC230" s="26"/>
      <c r="AD230" s="29"/>
    </row>
    <row r="231" spans="1:30" ht="25.5" customHeight="1" thickBot="1" thickTop="1">
      <c r="A231" s="212"/>
      <c r="B231" s="217"/>
      <c r="C231" s="21" t="s">
        <v>20</v>
      </c>
      <c r="D231" s="89">
        <f>D230-Z203</f>
        <v>1422</v>
      </c>
      <c r="E231" s="30">
        <f>D231/Z203</f>
        <v>0.24403638235798866</v>
      </c>
      <c r="F231" s="89">
        <f>F230-D230</f>
        <v>-2464</v>
      </c>
      <c r="G231" s="30">
        <f>F231/D230</f>
        <v>-0.33990895295902884</v>
      </c>
      <c r="H231" s="89">
        <f>H230-F230</f>
        <v>-355</v>
      </c>
      <c r="I231" s="30">
        <f>H231/F230</f>
        <v>-0.0741901776384535</v>
      </c>
      <c r="J231" s="89">
        <f>J230-H230</f>
        <v>563</v>
      </c>
      <c r="K231" s="30">
        <f>J231/H230</f>
        <v>0.12708803611738148</v>
      </c>
      <c r="L231" s="89">
        <f>L230-J230</f>
        <v>-644</v>
      </c>
      <c r="M231" s="30">
        <f>L231/J230</f>
        <v>-0.12898057280192268</v>
      </c>
      <c r="N231" s="79">
        <f>N230-L230</f>
        <v>920</v>
      </c>
      <c r="O231" s="42">
        <f>N231/L230</f>
        <v>0.2115428834214762</v>
      </c>
      <c r="P231" s="79">
        <f>P230-N230</f>
        <v>900</v>
      </c>
      <c r="Q231" s="42">
        <f>P231/N230</f>
        <v>0.1708104004554944</v>
      </c>
      <c r="R231" s="79">
        <f>R230-P230</f>
        <v>1692</v>
      </c>
      <c r="S231" s="42">
        <f>R231/P230</f>
        <v>0.2742745988004539</v>
      </c>
      <c r="T231" s="79">
        <f>T230-R230</f>
        <v>-2775</v>
      </c>
      <c r="U231" s="42">
        <f>T231/R230</f>
        <v>-0.35300852308866554</v>
      </c>
      <c r="V231" s="79">
        <f>V230-T230</f>
        <v>1089</v>
      </c>
      <c r="W231" s="42">
        <f>V231/T230</f>
        <v>0.21411718442784114</v>
      </c>
      <c r="X231" s="79">
        <f>X230-V230</f>
        <v>-376</v>
      </c>
      <c r="Y231" s="42">
        <f>X231/V230</f>
        <v>-0.06089068825910931</v>
      </c>
      <c r="Z231" s="85">
        <f>Z230-X230</f>
        <v>361</v>
      </c>
      <c r="AA231" s="54">
        <f>Z231/X230</f>
        <v>0.06225211243317814</v>
      </c>
      <c r="AB231" s="147">
        <f>AB230-D230-F230-H230-J230-L230-N230-P230-R230-T230-V230-X230</f>
        <v>6160</v>
      </c>
      <c r="AC231" s="115"/>
      <c r="AD231" s="91"/>
    </row>
    <row r="232" spans="1:28" ht="25.5" customHeight="1" thickBot="1" thickTop="1">
      <c r="A232" s="212"/>
      <c r="B232" s="218"/>
      <c r="C232" s="18" t="s">
        <v>21</v>
      </c>
      <c r="D232" s="80">
        <f>D230-D203</f>
        <v>-388</v>
      </c>
      <c r="E232" s="31">
        <f>D232/D203</f>
        <v>-0.050805290035354195</v>
      </c>
      <c r="F232" s="80">
        <f>F230-F203</f>
        <v>266</v>
      </c>
      <c r="G232" s="31">
        <f>F232/F203</f>
        <v>0.05886258021686214</v>
      </c>
      <c r="H232" s="80">
        <f>H230-H203</f>
        <v>-25</v>
      </c>
      <c r="I232" s="31">
        <f>H232/H203</f>
        <v>-0.005611672278338945</v>
      </c>
      <c r="J232" s="80">
        <f>J230-J203</f>
        <v>304</v>
      </c>
      <c r="K232" s="31">
        <f>J232/J203</f>
        <v>0.06483258690552357</v>
      </c>
      <c r="L232" s="80">
        <f>L230-L203</f>
        <v>35</v>
      </c>
      <c r="M232" s="31">
        <f>L232/L203</f>
        <v>0.008113120074177098</v>
      </c>
      <c r="N232" s="80">
        <f>N230-N203</f>
        <v>594</v>
      </c>
      <c r="O232" s="31">
        <f>N232/N203</f>
        <v>0.12705882352941175</v>
      </c>
      <c r="P232" s="80">
        <f>P230-P203</f>
        <v>-133</v>
      </c>
      <c r="Q232" s="31">
        <f>P232/P203</f>
        <v>-0.021104411298000635</v>
      </c>
      <c r="R232" s="80">
        <f>R230-R203</f>
        <v>835</v>
      </c>
      <c r="S232" s="31">
        <f>R232/R203</f>
        <v>0.118844292627384</v>
      </c>
      <c r="T232" s="80">
        <f>T230-T203</f>
        <v>397</v>
      </c>
      <c r="U232" s="31">
        <f>T232/T203</f>
        <v>0.08466624013648966</v>
      </c>
      <c r="V232" s="80">
        <f>V230-V203</f>
        <v>889</v>
      </c>
      <c r="W232" s="31">
        <f>V232/V203</f>
        <v>0.16818009837306092</v>
      </c>
      <c r="X232" s="80">
        <f>X230-X203</f>
        <v>69</v>
      </c>
      <c r="Y232" s="31">
        <f>X232/X203</f>
        <v>0.012041884816753926</v>
      </c>
      <c r="Z232" s="85">
        <f>Z230-Z203</f>
        <v>333</v>
      </c>
      <c r="AA232" s="54">
        <f>Z232/Z203</f>
        <v>0.057147760425604946</v>
      </c>
      <c r="AB232" s="10"/>
    </row>
    <row r="233" spans="1:28" ht="25.5" customHeight="1" thickBot="1">
      <c r="A233" s="266" t="s">
        <v>13</v>
      </c>
      <c r="B233" s="292"/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  <c r="X233" s="292"/>
      <c r="Y233" s="292"/>
      <c r="Z233" s="292"/>
      <c r="AA233" s="293"/>
      <c r="AB233" s="10"/>
    </row>
    <row r="234" spans="1:28" ht="25.5" customHeight="1" thickBot="1">
      <c r="A234" s="212" t="s">
        <v>14</v>
      </c>
      <c r="B234" s="216" t="s">
        <v>15</v>
      </c>
      <c r="C234" s="5"/>
      <c r="D234" s="82">
        <v>11772</v>
      </c>
      <c r="E234" s="23" t="s">
        <v>25</v>
      </c>
      <c r="F234" s="82">
        <v>12389</v>
      </c>
      <c r="G234" s="23" t="s">
        <v>25</v>
      </c>
      <c r="H234" s="82">
        <v>11831</v>
      </c>
      <c r="I234" s="23" t="s">
        <v>25</v>
      </c>
      <c r="J234" s="82">
        <v>10868</v>
      </c>
      <c r="K234" s="23" t="s">
        <v>25</v>
      </c>
      <c r="L234" s="82">
        <v>10335</v>
      </c>
      <c r="M234" s="23" t="s">
        <v>25</v>
      </c>
      <c r="N234" s="82">
        <v>10009</v>
      </c>
      <c r="O234" s="23" t="s">
        <v>25</v>
      </c>
      <c r="P234" s="82">
        <v>10148</v>
      </c>
      <c r="Q234" s="23" t="s">
        <v>25</v>
      </c>
      <c r="R234" s="82">
        <v>10830</v>
      </c>
      <c r="S234" s="23" t="s">
        <v>25</v>
      </c>
      <c r="T234" s="82">
        <v>10890</v>
      </c>
      <c r="U234" s="23" t="s">
        <v>25</v>
      </c>
      <c r="V234" s="82">
        <v>10839</v>
      </c>
      <c r="W234" s="23" t="s">
        <v>25</v>
      </c>
      <c r="X234" s="82">
        <v>11295</v>
      </c>
      <c r="Y234" s="23" t="s">
        <v>25</v>
      </c>
      <c r="Z234" s="116">
        <v>10933</v>
      </c>
      <c r="AA234" s="117" t="s">
        <v>25</v>
      </c>
      <c r="AB234" s="10"/>
    </row>
    <row r="235" spans="1:28" ht="25.5" customHeight="1" thickBot="1" thickTop="1">
      <c r="A235" s="212"/>
      <c r="B235" s="217"/>
      <c r="C235" s="21" t="s">
        <v>20</v>
      </c>
      <c r="D235" s="89">
        <f>D234-Z207</f>
        <v>1259</v>
      </c>
      <c r="E235" s="30">
        <f>D235/Z207</f>
        <v>0.11975649196233235</v>
      </c>
      <c r="F235" s="89">
        <f>F234-D234</f>
        <v>617</v>
      </c>
      <c r="G235" s="30">
        <f>F235/D234</f>
        <v>0.05241250424736663</v>
      </c>
      <c r="H235" s="89">
        <f>H234-F234</f>
        <v>-558</v>
      </c>
      <c r="I235" s="30">
        <f>H235/F234</f>
        <v>-0.04503995479861167</v>
      </c>
      <c r="J235" s="89">
        <f>J234-H234</f>
        <v>-963</v>
      </c>
      <c r="K235" s="30">
        <f>J235/H234</f>
        <v>-0.08139633167103373</v>
      </c>
      <c r="L235" s="89">
        <f>L234-J234</f>
        <v>-533</v>
      </c>
      <c r="M235" s="30">
        <f>L235/J234</f>
        <v>-0.04904306220095694</v>
      </c>
      <c r="N235" s="79">
        <f>N234-L234</f>
        <v>-326</v>
      </c>
      <c r="O235" s="42">
        <f>N235/L234</f>
        <v>-0.031543299467827766</v>
      </c>
      <c r="P235" s="79">
        <f>P234-N234</f>
        <v>139</v>
      </c>
      <c r="Q235" s="42">
        <f>P235/N234</f>
        <v>0.013887501248876012</v>
      </c>
      <c r="R235" s="79">
        <f>R234-P234</f>
        <v>682</v>
      </c>
      <c r="S235" s="42">
        <f>R235/P234</f>
        <v>0.06720536066219945</v>
      </c>
      <c r="T235" s="79">
        <f>T234-R234</f>
        <v>60</v>
      </c>
      <c r="U235" s="42">
        <f>T235/R234</f>
        <v>0.00554016620498615</v>
      </c>
      <c r="V235" s="79">
        <f>V234-T234</f>
        <v>-51</v>
      </c>
      <c r="W235" s="42">
        <f>V235/T234</f>
        <v>-0.004683195592286501</v>
      </c>
      <c r="X235" s="79">
        <f>X234-V234</f>
        <v>456</v>
      </c>
      <c r="Y235" s="42">
        <f>X235/V234</f>
        <v>0.04207030168834763</v>
      </c>
      <c r="Z235" s="85">
        <f>Z234-X234</f>
        <v>-362</v>
      </c>
      <c r="AA235" s="54">
        <f>Z235/X234</f>
        <v>-0.03204957945993803</v>
      </c>
      <c r="AB235" s="10"/>
    </row>
    <row r="236" spans="1:28" ht="25.5" customHeight="1" thickBot="1">
      <c r="A236" s="212"/>
      <c r="B236" s="218"/>
      <c r="C236" s="18" t="s">
        <v>21</v>
      </c>
      <c r="D236" s="80">
        <f>D234-D207</f>
        <v>984</v>
      </c>
      <c r="E236" s="31">
        <f>D236/D207</f>
        <v>0.09121245828698554</v>
      </c>
      <c r="F236" s="80">
        <f>F234-F207</f>
        <v>1411</v>
      </c>
      <c r="G236" s="31">
        <f>F236/F207</f>
        <v>0.1285297868464201</v>
      </c>
      <c r="H236" s="80">
        <f>H234-H207</f>
        <v>210</v>
      </c>
      <c r="I236" s="31">
        <f>H236/H207</f>
        <v>0.018070734016005507</v>
      </c>
      <c r="J236" s="80">
        <f>J234-J207</f>
        <v>279</v>
      </c>
      <c r="K236" s="31">
        <f>J236/J207</f>
        <v>0.02634809708187742</v>
      </c>
      <c r="L236" s="80">
        <f>L234-L207</f>
        <v>-260</v>
      </c>
      <c r="M236" s="31">
        <f>L236/L207</f>
        <v>-0.024539877300613498</v>
      </c>
      <c r="N236" s="80">
        <f>N234-N207</f>
        <v>-265</v>
      </c>
      <c r="O236" s="31">
        <f>N236/N207</f>
        <v>-0.02579326455129453</v>
      </c>
      <c r="P236" s="80">
        <f>P234-P207</f>
        <v>3</v>
      </c>
      <c r="Q236" s="31">
        <f>P236/P207</f>
        <v>0.0002957121734844751</v>
      </c>
      <c r="R236" s="80">
        <f>R234-R207</f>
        <v>1153</v>
      </c>
      <c r="S236" s="31">
        <f>R236/R207</f>
        <v>0.11914849643484551</v>
      </c>
      <c r="T236" s="80">
        <f>T234-T207</f>
        <v>2029</v>
      </c>
      <c r="U236" s="31">
        <f>T236/T207</f>
        <v>0.22898092766053493</v>
      </c>
      <c r="V236" s="80">
        <f>V234-V207</f>
        <v>138</v>
      </c>
      <c r="W236" s="31">
        <f>V236/V207</f>
        <v>0.012895991028875805</v>
      </c>
      <c r="X236" s="80">
        <f>X234-X207</f>
        <v>635</v>
      </c>
      <c r="Y236" s="31">
        <f>X236/X207</f>
        <v>0.05956848030018762</v>
      </c>
      <c r="Z236" s="80">
        <f>Z234-Z207</f>
        <v>420</v>
      </c>
      <c r="AA236" s="31">
        <f>Z236/Z207</f>
        <v>0.03995053742984876</v>
      </c>
      <c r="AB236" s="10"/>
    </row>
    <row r="238" ht="13.5" thickBot="1"/>
    <row r="239" spans="1:29" ht="34.5" customHeight="1" thickBot="1" thickTop="1">
      <c r="A239" s="301" t="s">
        <v>142</v>
      </c>
      <c r="B239" s="301"/>
      <c r="C239" s="301"/>
      <c r="D239" s="301"/>
      <c r="E239" s="301"/>
      <c r="F239" s="301"/>
      <c r="G239" s="301"/>
      <c r="H239" s="301"/>
      <c r="I239" s="301"/>
      <c r="J239" s="301"/>
      <c r="K239" s="301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  <c r="Z239" s="302"/>
      <c r="AA239" s="302"/>
      <c r="AB239" s="302"/>
      <c r="AC239" s="30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244" t="s">
        <v>0</v>
      </c>
      <c r="B241" s="262" t="s">
        <v>1</v>
      </c>
      <c r="C241" s="262"/>
      <c r="D241" s="303" t="s">
        <v>141</v>
      </c>
      <c r="E241" s="304"/>
      <c r="F241" s="304"/>
      <c r="G241" s="304"/>
      <c r="H241" s="304"/>
      <c r="I241" s="304"/>
      <c r="J241" s="304"/>
      <c r="K241" s="304"/>
      <c r="L241" s="304"/>
      <c r="M241" s="304"/>
      <c r="N241" s="304"/>
      <c r="O241" s="304"/>
      <c r="P241" s="304"/>
      <c r="Q241" s="304"/>
      <c r="R241" s="304"/>
      <c r="S241" s="304"/>
      <c r="T241" s="305"/>
      <c r="U241" s="305"/>
      <c r="V241" s="305"/>
      <c r="W241" s="305"/>
      <c r="X241" s="305"/>
      <c r="Y241" s="305"/>
      <c r="Z241" s="305"/>
      <c r="AA241" s="306"/>
      <c r="AB241" s="250" t="s">
        <v>22</v>
      </c>
      <c r="AC241" s="235" t="s">
        <v>23</v>
      </c>
      <c r="AD241" s="236"/>
    </row>
    <row r="242" spans="1:30" ht="27" customHeight="1" thickBot="1" thickTop="1">
      <c r="A242" s="244"/>
      <c r="B242" s="263"/>
      <c r="C242" s="279"/>
      <c r="D242" s="239" t="s">
        <v>4</v>
      </c>
      <c r="E242" s="240"/>
      <c r="F242" s="239" t="s">
        <v>5</v>
      </c>
      <c r="G242" s="240"/>
      <c r="H242" s="239" t="s">
        <v>26</v>
      </c>
      <c r="I242" s="240"/>
      <c r="J242" s="239" t="s">
        <v>27</v>
      </c>
      <c r="K242" s="240"/>
      <c r="L242" s="239" t="s">
        <v>28</v>
      </c>
      <c r="M242" s="240"/>
      <c r="N242" s="239" t="s">
        <v>29</v>
      </c>
      <c r="O242" s="240"/>
      <c r="P242" s="239" t="s">
        <v>33</v>
      </c>
      <c r="Q242" s="240"/>
      <c r="R242" s="239" t="s">
        <v>40</v>
      </c>
      <c r="S242" s="240"/>
      <c r="T242" s="239" t="s">
        <v>45</v>
      </c>
      <c r="U242" s="240"/>
      <c r="V242" s="239" t="s">
        <v>46</v>
      </c>
      <c r="W242" s="240"/>
      <c r="X242" s="239" t="s">
        <v>49</v>
      </c>
      <c r="Y242" s="240"/>
      <c r="Z242" s="219" t="s">
        <v>50</v>
      </c>
      <c r="AA242" s="220"/>
      <c r="AB242" s="251"/>
      <c r="AC242" s="237"/>
      <c r="AD242" s="238"/>
    </row>
    <row r="243" spans="1:30" ht="26.25" customHeight="1" thickBot="1" thickTop="1">
      <c r="A243" s="2"/>
      <c r="B243" s="1"/>
      <c r="C243" s="295" t="s">
        <v>37</v>
      </c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7"/>
      <c r="U243" s="297"/>
      <c r="V243" s="297"/>
      <c r="W243" s="297"/>
      <c r="X243" s="297"/>
      <c r="Y243" s="297"/>
      <c r="Z243" s="298"/>
      <c r="AA243" s="299"/>
      <c r="AB243" s="252"/>
      <c r="AC243" s="24" t="s">
        <v>24</v>
      </c>
      <c r="AD243" s="25" t="s">
        <v>25</v>
      </c>
    </row>
    <row r="244" spans="1:30" ht="18" customHeight="1" thickBot="1">
      <c r="A244" s="3"/>
      <c r="B244" s="3"/>
      <c r="C244" s="3"/>
      <c r="D244" s="6"/>
      <c r="E244" s="3"/>
      <c r="F244" s="36"/>
      <c r="G244" s="4"/>
      <c r="H244" s="37"/>
      <c r="I244" s="16"/>
      <c r="J244" s="36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00"/>
      <c r="AA244" s="248"/>
      <c r="AB244" s="284"/>
      <c r="AC244" s="258"/>
      <c r="AD244" s="259"/>
    </row>
    <row r="245" spans="1:30" ht="27" customHeight="1" thickBot="1" thickTop="1">
      <c r="A245" s="212" t="s">
        <v>7</v>
      </c>
      <c r="B245" s="216" t="s">
        <v>8</v>
      </c>
      <c r="C245" s="7"/>
      <c r="D245" s="78">
        <v>373214</v>
      </c>
      <c r="E245" s="22" t="s">
        <v>25</v>
      </c>
      <c r="F245" s="78">
        <v>371915</v>
      </c>
      <c r="G245" s="22" t="s">
        <v>25</v>
      </c>
      <c r="H245" s="78">
        <v>365255</v>
      </c>
      <c r="I245" s="22" t="s">
        <v>25</v>
      </c>
      <c r="J245" s="78">
        <v>360807</v>
      </c>
      <c r="K245" s="22" t="s">
        <v>25</v>
      </c>
      <c r="L245" s="193">
        <v>355290</v>
      </c>
      <c r="M245" s="22" t="s">
        <v>25</v>
      </c>
      <c r="N245" s="78">
        <v>354626</v>
      </c>
      <c r="O245" s="22" t="s">
        <v>25</v>
      </c>
      <c r="P245" s="78">
        <v>356193</v>
      </c>
      <c r="Q245" s="22" t="s">
        <v>25</v>
      </c>
      <c r="R245" s="78">
        <v>356115</v>
      </c>
      <c r="S245" s="22" t="s">
        <v>25</v>
      </c>
      <c r="T245" s="78">
        <v>352398</v>
      </c>
      <c r="U245" s="22" t="s">
        <v>25</v>
      </c>
      <c r="V245" s="78">
        <v>350914</v>
      </c>
      <c r="W245" s="22" t="s">
        <v>25</v>
      </c>
      <c r="X245" s="78">
        <v>349226</v>
      </c>
      <c r="Y245" s="22" t="s">
        <v>25</v>
      </c>
      <c r="Z245" s="84">
        <v>349699</v>
      </c>
      <c r="AA245" s="49" t="s">
        <v>25</v>
      </c>
      <c r="AB245" s="277"/>
      <c r="AC245" s="307"/>
      <c r="AD245" s="61"/>
    </row>
    <row r="246" spans="1:29" ht="27" customHeight="1" thickBot="1" thickTop="1">
      <c r="A246" s="212"/>
      <c r="B246" s="217"/>
      <c r="C246" s="17" t="s">
        <v>20</v>
      </c>
      <c r="D246" s="89">
        <f>D245-Z218</f>
        <v>1007</v>
      </c>
      <c r="E246" s="30">
        <f>D246/Z218</f>
        <v>0.002705483776500711</v>
      </c>
      <c r="F246" s="89">
        <f>F245-D245</f>
        <v>-1299</v>
      </c>
      <c r="G246" s="30">
        <f>F246/D245</f>
        <v>-0.003480576827235849</v>
      </c>
      <c r="H246" s="89">
        <f>H245-F245</f>
        <v>-6660</v>
      </c>
      <c r="I246" s="30">
        <f>H246/F245</f>
        <v>-0.017907317532231827</v>
      </c>
      <c r="J246" s="89">
        <f>J245-H245</f>
        <v>-4448</v>
      </c>
      <c r="K246" s="30">
        <f>J246/H245</f>
        <v>-0.012177793596254672</v>
      </c>
      <c r="L246" s="89">
        <f>L245-J245</f>
        <v>-5517</v>
      </c>
      <c r="M246" s="30">
        <f>L246/J245</f>
        <v>-0.015290723295279748</v>
      </c>
      <c r="N246" s="79">
        <f>N245-L245</f>
        <v>-664</v>
      </c>
      <c r="O246" s="42">
        <f>N246/L245</f>
        <v>-0.001868895831574207</v>
      </c>
      <c r="P246" s="79">
        <f>P245-N245</f>
        <v>1567</v>
      </c>
      <c r="Q246" s="42">
        <f>P246/N245</f>
        <v>0.00441873974271486</v>
      </c>
      <c r="R246" s="79">
        <f>R245-P245</f>
        <v>-78</v>
      </c>
      <c r="S246" s="42">
        <f>R246/P245</f>
        <v>-0.0002189824056059496</v>
      </c>
      <c r="T246" s="79">
        <f>T245-R245</f>
        <v>-3717</v>
      </c>
      <c r="U246" s="42">
        <f>T246/R245</f>
        <v>-0.010437639526557432</v>
      </c>
      <c r="V246" s="79">
        <f>V245-T245</f>
        <v>-1484</v>
      </c>
      <c r="W246" s="42">
        <f>V246/T245</f>
        <v>-0.004211147622858245</v>
      </c>
      <c r="X246" s="79">
        <f>X245-V245</f>
        <v>-1688</v>
      </c>
      <c r="Y246" s="42">
        <f>X246/V245</f>
        <v>-0.004810295400012539</v>
      </c>
      <c r="Z246" s="85">
        <f>Z245-X245</f>
        <v>473</v>
      </c>
      <c r="AA246" s="54">
        <f>Z246/X245</f>
        <v>0.0013544237828798543</v>
      </c>
      <c r="AB246" s="88"/>
      <c r="AC246" s="9"/>
    </row>
    <row r="247" spans="1:29" ht="27" customHeight="1" thickBot="1" thickTop="1">
      <c r="A247" s="212"/>
      <c r="B247" s="218"/>
      <c r="C247" s="18" t="s">
        <v>21</v>
      </c>
      <c r="D247" s="80">
        <f>D245-D218</f>
        <v>-17524</v>
      </c>
      <c r="E247" s="31">
        <f>D247/D218</f>
        <v>-0.04484846623568734</v>
      </c>
      <c r="F247" s="80">
        <f>F245-F218</f>
        <v>-16691</v>
      </c>
      <c r="G247" s="31">
        <f>F247/F218</f>
        <v>-0.04295095803976264</v>
      </c>
      <c r="H247" s="80">
        <f>H245-H218</f>
        <v>-17624</v>
      </c>
      <c r="I247" s="31">
        <f>H247/H218</f>
        <v>-0.04603020797693266</v>
      </c>
      <c r="J247" s="80">
        <f>J245-J218</f>
        <v>-17119</v>
      </c>
      <c r="K247" s="31">
        <f>J247/J218</f>
        <v>-0.04529722749956341</v>
      </c>
      <c r="L247" s="80">
        <f>L245-L218</f>
        <v>-18088</v>
      </c>
      <c r="M247" s="31">
        <f>L247/L218</f>
        <v>-0.04844420399702178</v>
      </c>
      <c r="N247" s="80">
        <f>N245-N218</f>
        <v>-18922</v>
      </c>
      <c r="O247" s="31">
        <f>N247/N218</f>
        <v>-0.050654802060243934</v>
      </c>
      <c r="P247" s="80">
        <f>P245-P218</f>
        <v>-19885</v>
      </c>
      <c r="Q247" s="31">
        <f>P247/P218</f>
        <v>-0.05287466961640936</v>
      </c>
      <c r="R247" s="80">
        <f>R245-R218</f>
        <v>-21711</v>
      </c>
      <c r="S247" s="31">
        <f>R247/R218</f>
        <v>-0.057462959139921554</v>
      </c>
      <c r="T247" s="80">
        <f>T245-T218</f>
        <v>-22102</v>
      </c>
      <c r="U247" s="31">
        <f>T247/T218</f>
        <v>-0.0590173564753004</v>
      </c>
      <c r="V247" s="80">
        <f>V245-V218</f>
        <v>-22743</v>
      </c>
      <c r="W247" s="31">
        <f>V247/V218</f>
        <v>-0.06086598136793905</v>
      </c>
      <c r="X247" s="80">
        <f>X245-X218</f>
        <v>-23676</v>
      </c>
      <c r="Y247" s="31">
        <f>X247/X218</f>
        <v>-0.0634912121683445</v>
      </c>
      <c r="Z247" s="85">
        <f>Z245-Z218</f>
        <v>-22508</v>
      </c>
      <c r="AA247" s="54">
        <f>Z247/Z218</f>
        <v>-0.0604717267541986</v>
      </c>
      <c r="AB247" s="10"/>
      <c r="AC247" s="43"/>
    </row>
    <row r="248" spans="1:30" ht="27" customHeight="1" thickBot="1" thickTop="1">
      <c r="A248" s="212" t="s">
        <v>9</v>
      </c>
      <c r="B248" s="216" t="s">
        <v>19</v>
      </c>
      <c r="C248" s="19"/>
      <c r="D248" s="81">
        <v>10779</v>
      </c>
      <c r="E248" s="23" t="s">
        <v>25</v>
      </c>
      <c r="F248" s="81">
        <v>8887</v>
      </c>
      <c r="G248" s="23" t="s">
        <v>25</v>
      </c>
      <c r="H248" s="81">
        <v>8104</v>
      </c>
      <c r="I248" s="23" t="s">
        <v>25</v>
      </c>
      <c r="J248" s="81">
        <v>7450</v>
      </c>
      <c r="K248" s="23" t="s">
        <v>25</v>
      </c>
      <c r="L248" s="81">
        <v>7355</v>
      </c>
      <c r="M248" s="23" t="s">
        <v>25</v>
      </c>
      <c r="N248" s="81">
        <v>10572</v>
      </c>
      <c r="O248" s="23" t="s">
        <v>25</v>
      </c>
      <c r="P248" s="81">
        <v>12641</v>
      </c>
      <c r="Q248" s="23" t="s">
        <v>25</v>
      </c>
      <c r="R248" s="81">
        <v>11124</v>
      </c>
      <c r="S248" s="23" t="s">
        <v>25</v>
      </c>
      <c r="T248" s="81">
        <v>10937</v>
      </c>
      <c r="U248" s="23" t="s">
        <v>25</v>
      </c>
      <c r="V248" s="81">
        <v>10927</v>
      </c>
      <c r="W248" s="23" t="s">
        <v>25</v>
      </c>
      <c r="X248" s="81">
        <v>9766</v>
      </c>
      <c r="Y248" s="23" t="s">
        <v>25</v>
      </c>
      <c r="Z248" s="87">
        <v>9653</v>
      </c>
      <c r="AA248" s="49" t="s">
        <v>25</v>
      </c>
      <c r="AB248" s="39">
        <f>D248+F248+H248+J248+L248+N248+P248+R248+T248+V248+X248+Z248</f>
        <v>118195</v>
      </c>
      <c r="AC248" s="26"/>
      <c r="AD248" s="29"/>
    </row>
    <row r="249" spans="1:30" ht="27" customHeight="1" thickBot="1" thickTop="1">
      <c r="A249" s="212"/>
      <c r="B249" s="217"/>
      <c r="C249" s="17" t="s">
        <v>20</v>
      </c>
      <c r="D249" s="89">
        <f>D248-Z221</f>
        <v>1845</v>
      </c>
      <c r="E249" s="30">
        <f>D249/Z221</f>
        <v>0.20651443922095367</v>
      </c>
      <c r="F249" s="89">
        <f>F248-D248</f>
        <v>-1892</v>
      </c>
      <c r="G249" s="30">
        <f>F249/D248</f>
        <v>-0.1755264866870767</v>
      </c>
      <c r="H249" s="89">
        <f>H248-F248</f>
        <v>-783</v>
      </c>
      <c r="I249" s="30">
        <f>H249/F248</f>
        <v>-0.08810622257229661</v>
      </c>
      <c r="J249" s="89">
        <f>J248-H248</f>
        <v>-654</v>
      </c>
      <c r="K249" s="30">
        <f>J249/H248</f>
        <v>-0.08070088845014807</v>
      </c>
      <c r="L249" s="89">
        <f>L248-J248</f>
        <v>-95</v>
      </c>
      <c r="M249" s="30">
        <f>L249/J248</f>
        <v>-0.012751677852348993</v>
      </c>
      <c r="N249" s="79">
        <f>N248-L248</f>
        <v>3217</v>
      </c>
      <c r="O249" s="42">
        <f>N249/L248</f>
        <v>0.4373895309313392</v>
      </c>
      <c r="P249" s="79">
        <f>P248-N248</f>
        <v>2069</v>
      </c>
      <c r="Q249" s="42">
        <f>P249/N248</f>
        <v>0.19570563753310632</v>
      </c>
      <c r="R249" s="79">
        <f>R248-P248</f>
        <v>-1517</v>
      </c>
      <c r="S249" s="42">
        <f>R249/P248</f>
        <v>-0.12000632861324262</v>
      </c>
      <c r="T249" s="79">
        <f>T248-R248</f>
        <v>-187</v>
      </c>
      <c r="U249" s="42">
        <f>T249/R248</f>
        <v>-0.016810499820208557</v>
      </c>
      <c r="V249" s="79">
        <f>V248-T248</f>
        <v>-10</v>
      </c>
      <c r="W249" s="42">
        <f>V249/T248</f>
        <v>-0.0009143275121148395</v>
      </c>
      <c r="X249" s="79">
        <f>X248-V248</f>
        <v>-1161</v>
      </c>
      <c r="Y249" s="42">
        <f>X249/V248</f>
        <v>-0.10625057197766999</v>
      </c>
      <c r="Z249" s="85">
        <f>Z248-X248</f>
        <v>-113</v>
      </c>
      <c r="AA249" s="54">
        <f>Z249/X248</f>
        <v>-0.011570755682981774</v>
      </c>
      <c r="AB249" s="147">
        <f>AB248-D248-F248-H248-J248-L248-N248-P248-R248-T248-V248-X248</f>
        <v>9653</v>
      </c>
      <c r="AC249" s="48"/>
      <c r="AD249" s="91"/>
    </row>
    <row r="250" spans="1:30" ht="27" customHeight="1" thickBot="1" thickTop="1">
      <c r="A250" s="212"/>
      <c r="B250" s="218"/>
      <c r="C250" s="18" t="s">
        <v>21</v>
      </c>
      <c r="D250" s="80">
        <f>D248-D221</f>
        <v>805</v>
      </c>
      <c r="E250" s="31">
        <f>D250/D221</f>
        <v>0.08070984559855625</v>
      </c>
      <c r="F250" s="80">
        <f>F248-F221</f>
        <v>678</v>
      </c>
      <c r="G250" s="31">
        <f>F250/F221</f>
        <v>0.08259227676939944</v>
      </c>
      <c r="H250" s="80">
        <f>H248-H221</f>
        <v>351</v>
      </c>
      <c r="I250" s="31">
        <f>H250/H221</f>
        <v>0.04527279762672514</v>
      </c>
      <c r="J250" s="80">
        <f>J248-J221</f>
        <v>-287</v>
      </c>
      <c r="K250" s="31">
        <f>J250/J221</f>
        <v>-0.03709448106501228</v>
      </c>
      <c r="L250" s="80">
        <f>L248-L221</f>
        <v>764</v>
      </c>
      <c r="M250" s="31">
        <f>L250/L221</f>
        <v>0.11591564254286148</v>
      </c>
      <c r="N250" s="80">
        <f>N248-N221</f>
        <v>-914</v>
      </c>
      <c r="O250" s="31">
        <f>N250/N221</f>
        <v>-0.07957513494689186</v>
      </c>
      <c r="P250" s="80">
        <f>P248-P221</f>
        <v>685</v>
      </c>
      <c r="Q250" s="31">
        <f>P250/P221</f>
        <v>0.05729340916694547</v>
      </c>
      <c r="R250" s="80">
        <f>R248-R221</f>
        <v>-640</v>
      </c>
      <c r="S250" s="31">
        <f>R250/R221</f>
        <v>-0.05440326419585175</v>
      </c>
      <c r="T250" s="80">
        <f>T248-T221</f>
        <v>365</v>
      </c>
      <c r="U250" s="31">
        <f>T250/T221</f>
        <v>0.0345251608021188</v>
      </c>
      <c r="V250" s="80">
        <f>V248-V221</f>
        <v>161</v>
      </c>
      <c r="W250" s="31">
        <f>V250/V221</f>
        <v>0.01495448634590377</v>
      </c>
      <c r="X250" s="80">
        <f>X248-X221</f>
        <v>129</v>
      </c>
      <c r="Y250" s="31">
        <f>X250/X221</f>
        <v>0.013385908477742035</v>
      </c>
      <c r="Z250" s="85">
        <f>Z248-Z221</f>
        <v>719</v>
      </c>
      <c r="AA250" s="54">
        <f>Z250/Z221</f>
        <v>0.08047906872621446</v>
      </c>
      <c r="AB250" s="40"/>
      <c r="AC250" s="90"/>
      <c r="AD250" s="47"/>
    </row>
    <row r="251" spans="1:30" ht="27" customHeight="1" thickBot="1" thickTop="1">
      <c r="A251" s="212" t="s">
        <v>10</v>
      </c>
      <c r="B251" s="216" t="s">
        <v>17</v>
      </c>
      <c r="C251" s="20"/>
      <c r="D251" s="82">
        <v>6027</v>
      </c>
      <c r="E251" s="23" t="s">
        <v>25</v>
      </c>
      <c r="F251" s="82">
        <v>6408</v>
      </c>
      <c r="G251" s="23" t="s">
        <v>25</v>
      </c>
      <c r="H251" s="82">
        <v>11126</v>
      </c>
      <c r="I251" s="23" t="s">
        <v>25</v>
      </c>
      <c r="J251" s="82">
        <v>8651</v>
      </c>
      <c r="K251" s="23" t="s">
        <v>25</v>
      </c>
      <c r="L251" s="82">
        <v>9423</v>
      </c>
      <c r="M251" s="23" t="s">
        <v>25</v>
      </c>
      <c r="N251" s="82">
        <v>8165</v>
      </c>
      <c r="O251" s="23" t="s">
        <v>25</v>
      </c>
      <c r="P251" s="82">
        <v>8044</v>
      </c>
      <c r="Q251" s="23" t="s">
        <v>25</v>
      </c>
      <c r="R251" s="82">
        <v>7886</v>
      </c>
      <c r="S251" s="23" t="s">
        <v>25</v>
      </c>
      <c r="T251" s="82">
        <v>10893</v>
      </c>
      <c r="U251" s="23" t="s">
        <v>25</v>
      </c>
      <c r="V251" s="82">
        <v>8342</v>
      </c>
      <c r="W251" s="23" t="s">
        <v>25</v>
      </c>
      <c r="X251" s="82">
        <v>8047</v>
      </c>
      <c r="Y251" s="23" t="s">
        <v>25</v>
      </c>
      <c r="Z251" s="88">
        <v>5865</v>
      </c>
      <c r="AA251" s="49" t="s">
        <v>25</v>
      </c>
      <c r="AB251" s="39">
        <f>D251+F251+H251+J251+L251+N251+P251+R251+T251+V251+X251+Z251</f>
        <v>98877</v>
      </c>
      <c r="AC251" s="26"/>
      <c r="AD251" s="29"/>
    </row>
    <row r="252" spans="1:30" ht="27" customHeight="1" thickBot="1" thickTop="1">
      <c r="A252" s="212"/>
      <c r="B252" s="217"/>
      <c r="C252" s="21" t="s">
        <v>20</v>
      </c>
      <c r="D252" s="89">
        <f>D251-Z224</f>
        <v>218</v>
      </c>
      <c r="E252" s="30">
        <f>D252/Z224</f>
        <v>0.03752797383370632</v>
      </c>
      <c r="F252" s="89">
        <f>F251-D251</f>
        <v>381</v>
      </c>
      <c r="G252" s="30">
        <f>F252/D251</f>
        <v>0.06321553011448482</v>
      </c>
      <c r="H252" s="89">
        <f>H251-F251</f>
        <v>4718</v>
      </c>
      <c r="I252" s="30">
        <f>H252/F251</f>
        <v>0.7362671660424469</v>
      </c>
      <c r="J252" s="89">
        <f>J251-H251</f>
        <v>-2475</v>
      </c>
      <c r="K252" s="30">
        <f>J252/H251</f>
        <v>-0.22245191443465756</v>
      </c>
      <c r="L252" s="89">
        <f>L251-J251</f>
        <v>772</v>
      </c>
      <c r="M252" s="30">
        <f>L252/J251</f>
        <v>0.08923823835394752</v>
      </c>
      <c r="N252" s="79">
        <f>N251-L251</f>
        <v>-1258</v>
      </c>
      <c r="O252" s="42">
        <f>N252/L251</f>
        <v>-0.13350313063780112</v>
      </c>
      <c r="P252" s="79">
        <f>P251-N251</f>
        <v>-121</v>
      </c>
      <c r="Q252" s="42">
        <f>P252/N251</f>
        <v>-0.014819350887936313</v>
      </c>
      <c r="R252" s="79">
        <f>R251-P251</f>
        <v>-158</v>
      </c>
      <c r="S252" s="42">
        <f>R252/P251</f>
        <v>-0.01964196916956738</v>
      </c>
      <c r="T252" s="79">
        <f>T251-R251</f>
        <v>3007</v>
      </c>
      <c r="U252" s="42">
        <f>T252/R251</f>
        <v>0.3813086482373827</v>
      </c>
      <c r="V252" s="79">
        <f>V251-T251</f>
        <v>-2551</v>
      </c>
      <c r="W252" s="42">
        <f>V252/T251</f>
        <v>-0.2341870926282934</v>
      </c>
      <c r="X252" s="79">
        <f>X251-V251</f>
        <v>-295</v>
      </c>
      <c r="Y252" s="42">
        <f>X252/V251</f>
        <v>-0.03536322224886118</v>
      </c>
      <c r="Z252" s="85">
        <f>Z251-X251</f>
        <v>-2182</v>
      </c>
      <c r="AA252" s="54">
        <f>Z252/X251</f>
        <v>-0.2711569529017025</v>
      </c>
      <c r="AB252" s="147">
        <f>AB251-D251-F251-H251-J251-L251-N251-P251-R251-T251-V251-X251</f>
        <v>5865</v>
      </c>
      <c r="AC252" s="48"/>
      <c r="AD252" s="91"/>
    </row>
    <row r="253" spans="1:30" ht="27" customHeight="1" thickBot="1" thickTop="1">
      <c r="A253" s="212"/>
      <c r="B253" s="218"/>
      <c r="C253" s="18" t="s">
        <v>21</v>
      </c>
      <c r="D253" s="80">
        <f>D251-D224</f>
        <v>459</v>
      </c>
      <c r="E253" s="31">
        <f>D253/D224</f>
        <v>0.0824353448275862</v>
      </c>
      <c r="F253" s="80">
        <f>F251-F224</f>
        <v>-85</v>
      </c>
      <c r="G253" s="31">
        <f>F253/F224</f>
        <v>-0.013091021099645772</v>
      </c>
      <c r="H253" s="80">
        <f>H251-H224</f>
        <v>892</v>
      </c>
      <c r="I253" s="31">
        <f>H253/H224</f>
        <v>0.08716044557357827</v>
      </c>
      <c r="J253" s="80">
        <f>J251-J224</f>
        <v>-858</v>
      </c>
      <c r="K253" s="31">
        <f>J253/J224</f>
        <v>-0.09023030812914082</v>
      </c>
      <c r="L253" s="80">
        <f>L251-L224</f>
        <v>1198</v>
      </c>
      <c r="M253" s="31">
        <f>L253/L224</f>
        <v>0.14565349544072947</v>
      </c>
      <c r="N253" s="80">
        <f>N251-N224</f>
        <v>118</v>
      </c>
      <c r="O253" s="31">
        <f>N253/N224</f>
        <v>0.014663849881943582</v>
      </c>
      <c r="P253" s="80">
        <f>P251-P224</f>
        <v>1542</v>
      </c>
      <c r="Q253" s="31">
        <f>P253/P224</f>
        <v>0.23715779760073824</v>
      </c>
      <c r="R253" s="80">
        <f>R251-R224</f>
        <v>851</v>
      </c>
      <c r="S253" s="31">
        <f>R253/R224</f>
        <v>0.12096659559346126</v>
      </c>
      <c r="T253" s="80">
        <f>T251-T224</f>
        <v>548</v>
      </c>
      <c r="U253" s="31">
        <f>T253/T224</f>
        <v>0.052972450459159014</v>
      </c>
      <c r="V253" s="80">
        <f>V251-V224</f>
        <v>732</v>
      </c>
      <c r="W253" s="31">
        <f>V253/V224</f>
        <v>0.0961892247043364</v>
      </c>
      <c r="X253" s="80">
        <f>X251-X224</f>
        <v>1161</v>
      </c>
      <c r="Y253" s="31">
        <f>X253/X224</f>
        <v>0.16860296253267498</v>
      </c>
      <c r="Z253" s="85">
        <f>Z251-Z224</f>
        <v>56</v>
      </c>
      <c r="AA253" s="54">
        <f>Z253/Z224</f>
        <v>0.009640213461869513</v>
      </c>
      <c r="AB253" s="40"/>
      <c r="AC253" s="48"/>
      <c r="AD253" s="47"/>
    </row>
    <row r="254" spans="1:30" ht="27" customHeight="1" thickBot="1" thickTop="1">
      <c r="A254" s="212" t="s">
        <v>11</v>
      </c>
      <c r="B254" s="216" t="s">
        <v>18</v>
      </c>
      <c r="C254" s="20"/>
      <c r="D254" s="82">
        <v>2593</v>
      </c>
      <c r="E254" s="23" t="s">
        <v>25</v>
      </c>
      <c r="F254" s="82">
        <v>2344</v>
      </c>
      <c r="G254" s="23" t="s">
        <v>25</v>
      </c>
      <c r="H254" s="82">
        <v>4757</v>
      </c>
      <c r="I254" s="23" t="s">
        <v>25</v>
      </c>
      <c r="J254" s="82">
        <v>4945</v>
      </c>
      <c r="K254" s="23" t="s">
        <v>25</v>
      </c>
      <c r="L254" s="82">
        <v>4233</v>
      </c>
      <c r="M254" s="23" t="s">
        <v>25</v>
      </c>
      <c r="N254" s="82">
        <v>3774</v>
      </c>
      <c r="O254" s="23" t="s">
        <v>25</v>
      </c>
      <c r="P254" s="82">
        <v>4086</v>
      </c>
      <c r="Q254" s="23" t="s">
        <v>25</v>
      </c>
      <c r="R254" s="82">
        <v>3840</v>
      </c>
      <c r="S254" s="23" t="s">
        <v>25</v>
      </c>
      <c r="T254" s="82">
        <v>5035</v>
      </c>
      <c r="U254" s="23" t="s">
        <v>25</v>
      </c>
      <c r="V254" s="82">
        <v>5210</v>
      </c>
      <c r="W254" s="23" t="s">
        <v>25</v>
      </c>
      <c r="X254" s="82">
        <v>3402</v>
      </c>
      <c r="Y254" s="23" t="s">
        <v>25</v>
      </c>
      <c r="Z254" s="88">
        <v>3943</v>
      </c>
      <c r="AA254" s="49" t="s">
        <v>25</v>
      </c>
      <c r="AB254" s="39">
        <f>D254+F254+H254+J254+L254+N254+P254+R254+T254+V254+X254+Z254</f>
        <v>48162</v>
      </c>
      <c r="AC254" s="26"/>
      <c r="AD254" s="29"/>
    </row>
    <row r="255" spans="1:30" ht="27" customHeight="1" thickBot="1" thickTop="1">
      <c r="A255" s="212"/>
      <c r="B255" s="217"/>
      <c r="C255" s="21" t="s">
        <v>20</v>
      </c>
      <c r="D255" s="89">
        <f>D254-Z227</f>
        <v>34</v>
      </c>
      <c r="E255" s="30">
        <f>D255/Z227</f>
        <v>0.013286440015631106</v>
      </c>
      <c r="F255" s="89">
        <f>F254-D254</f>
        <v>-249</v>
      </c>
      <c r="G255" s="30">
        <f>F255/D254</f>
        <v>-0.09602776706517548</v>
      </c>
      <c r="H255" s="89">
        <f>H254-F254</f>
        <v>2413</v>
      </c>
      <c r="I255" s="30">
        <f>H255/F254</f>
        <v>1.0294368600682593</v>
      </c>
      <c r="J255" s="89">
        <f>J254-H254</f>
        <v>188</v>
      </c>
      <c r="K255" s="30">
        <f>J255/H254</f>
        <v>0.03952070632751734</v>
      </c>
      <c r="L255" s="89">
        <f>L254-J254</f>
        <v>-712</v>
      </c>
      <c r="M255" s="30">
        <f>L255/J254</f>
        <v>-0.14398382204246715</v>
      </c>
      <c r="N255" s="79">
        <f>N254-L254</f>
        <v>-459</v>
      </c>
      <c r="O255" s="42">
        <f>N255/L254</f>
        <v>-0.10843373493975904</v>
      </c>
      <c r="P255" s="79">
        <f>P254-N254</f>
        <v>312</v>
      </c>
      <c r="Q255" s="42">
        <f>P255/N254</f>
        <v>0.08267090620031796</v>
      </c>
      <c r="R255" s="79">
        <f>R254-P254</f>
        <v>-246</v>
      </c>
      <c r="S255" s="42">
        <f>R255/P254</f>
        <v>-0.06020558002936858</v>
      </c>
      <c r="T255" s="79">
        <f>T254-R254</f>
        <v>1195</v>
      </c>
      <c r="U255" s="42">
        <f>T255/R254</f>
        <v>0.3111979166666667</v>
      </c>
      <c r="V255" s="79">
        <f>V254-T254</f>
        <v>175</v>
      </c>
      <c r="W255" s="42">
        <f>V255/T254</f>
        <v>0.03475670307845084</v>
      </c>
      <c r="X255" s="79">
        <f>X254-V254</f>
        <v>-1808</v>
      </c>
      <c r="Y255" s="42">
        <f>X255/V254</f>
        <v>-0.3470249520153551</v>
      </c>
      <c r="Z255" s="85">
        <f>Z254-X254</f>
        <v>541</v>
      </c>
      <c r="AA255" s="54">
        <f>Z255/X254</f>
        <v>0.15902410346854792</v>
      </c>
      <c r="AB255" s="147">
        <f>AB254-D254-F254-H254-J254-L254-N254-P254-R254-T254-V254-X254</f>
        <v>3943</v>
      </c>
      <c r="AC255" s="48"/>
      <c r="AD255" s="91"/>
    </row>
    <row r="256" spans="1:30" ht="27" customHeight="1" thickBot="1" thickTop="1">
      <c r="A256" s="212"/>
      <c r="B256" s="218"/>
      <c r="C256" s="18" t="s">
        <v>21</v>
      </c>
      <c r="D256" s="80">
        <f>D254-D227</f>
        <v>-442</v>
      </c>
      <c r="E256" s="31">
        <f>D256/D227</f>
        <v>-0.1456342668863262</v>
      </c>
      <c r="F256" s="80">
        <f>F254-F227</f>
        <v>-599</v>
      </c>
      <c r="G256" s="31">
        <f>F256/F227</f>
        <v>-0.20353380903839619</v>
      </c>
      <c r="H256" s="80">
        <f>H254-H227</f>
        <v>-418</v>
      </c>
      <c r="I256" s="31">
        <f>H256/H227</f>
        <v>-0.08077294685990338</v>
      </c>
      <c r="J256" s="80">
        <f>J254-J227</f>
        <v>223</v>
      </c>
      <c r="K256" s="31">
        <f>J256/J227</f>
        <v>0.04722575180008471</v>
      </c>
      <c r="L256" s="80">
        <f>L254-L227</f>
        <v>-127</v>
      </c>
      <c r="M256" s="31">
        <f>L256/L227</f>
        <v>-0.02912844036697248</v>
      </c>
      <c r="N256" s="80">
        <f>N254-N227</f>
        <v>-1891</v>
      </c>
      <c r="O256" s="31">
        <f>N256/N227</f>
        <v>-0.3338040600176522</v>
      </c>
      <c r="P256" s="80">
        <f>P254-P227</f>
        <v>555</v>
      </c>
      <c r="Q256" s="31">
        <f>P256/P227</f>
        <v>0.15717926932880205</v>
      </c>
      <c r="R256" s="80">
        <f>R254-R227</f>
        <v>-363</v>
      </c>
      <c r="S256" s="31">
        <f>R256/R227</f>
        <v>-0.08636688079942897</v>
      </c>
      <c r="T256" s="80">
        <f>T254-T227</f>
        <v>1127</v>
      </c>
      <c r="U256" s="31">
        <f>T256/T227</f>
        <v>0.2883828045035824</v>
      </c>
      <c r="V256" s="80">
        <f>V254-V227</f>
        <v>1894</v>
      </c>
      <c r="W256" s="31">
        <f>V256/V227</f>
        <v>0.5711700844390832</v>
      </c>
      <c r="X256" s="80">
        <f>X254-X227</f>
        <v>-99</v>
      </c>
      <c r="Y256" s="31">
        <f>X256/X227</f>
        <v>-0.028277634961439587</v>
      </c>
      <c r="Z256" s="85">
        <f>Z254-Z227</f>
        <v>1384</v>
      </c>
      <c r="AA256" s="54">
        <f>Z256/Z227</f>
        <v>0.5408362641656898</v>
      </c>
      <c r="AB256" s="40"/>
      <c r="AC256" s="90"/>
      <c r="AD256" s="47"/>
    </row>
    <row r="257" spans="1:30" ht="27" customHeight="1" thickBot="1" thickTop="1">
      <c r="A257" s="212" t="s">
        <v>12</v>
      </c>
      <c r="B257" s="216" t="s">
        <v>16</v>
      </c>
      <c r="C257" s="20"/>
      <c r="D257" s="82">
        <v>7889</v>
      </c>
      <c r="E257" s="23" t="s">
        <v>25</v>
      </c>
      <c r="F257" s="82">
        <v>5719</v>
      </c>
      <c r="G257" s="23" t="s">
        <v>25</v>
      </c>
      <c r="H257" s="82">
        <v>5298</v>
      </c>
      <c r="I257" s="23" t="s">
        <v>25</v>
      </c>
      <c r="J257" s="82">
        <v>5072</v>
      </c>
      <c r="K257" s="23" t="s">
        <v>25</v>
      </c>
      <c r="L257" s="82">
        <v>5390</v>
      </c>
      <c r="M257" s="23" t="s">
        <v>25</v>
      </c>
      <c r="N257" s="82">
        <v>5568</v>
      </c>
      <c r="O257" s="23" t="s">
        <v>25</v>
      </c>
      <c r="P257" s="82">
        <v>7164</v>
      </c>
      <c r="Q257" s="23" t="s">
        <v>25</v>
      </c>
      <c r="R257" s="82">
        <v>7580</v>
      </c>
      <c r="S257" s="23" t="s">
        <v>25</v>
      </c>
      <c r="T257" s="82">
        <v>6402</v>
      </c>
      <c r="U257" s="23" t="s">
        <v>25</v>
      </c>
      <c r="V257" s="82">
        <v>6645</v>
      </c>
      <c r="W257" s="23" t="s">
        <v>25</v>
      </c>
      <c r="X257" s="82">
        <v>6360</v>
      </c>
      <c r="Y257" s="23" t="s">
        <v>25</v>
      </c>
      <c r="Z257" s="88">
        <v>6824</v>
      </c>
      <c r="AA257" s="49" t="s">
        <v>25</v>
      </c>
      <c r="AB257" s="39">
        <f>D257+F257+H257+J257+L257+N257+P257+R257+T257+V257+X257+Z257</f>
        <v>75911</v>
      </c>
      <c r="AC257" s="26"/>
      <c r="AD257" s="29"/>
    </row>
    <row r="258" spans="1:30" ht="27" customHeight="1" thickBot="1" thickTop="1">
      <c r="A258" s="212"/>
      <c r="B258" s="217"/>
      <c r="C258" s="21" t="s">
        <v>20</v>
      </c>
      <c r="D258" s="89">
        <f>D257-Z230</f>
        <v>1729</v>
      </c>
      <c r="E258" s="30">
        <f>D258/Z230</f>
        <v>0.2806818181818182</v>
      </c>
      <c r="F258" s="89">
        <f>F257-D257</f>
        <v>-2170</v>
      </c>
      <c r="G258" s="30">
        <f>F258/D257</f>
        <v>-0.27506654835847383</v>
      </c>
      <c r="H258" s="89">
        <f>H257-F257</f>
        <v>-421</v>
      </c>
      <c r="I258" s="30">
        <f>H258/F257</f>
        <v>-0.07361426822871131</v>
      </c>
      <c r="J258" s="89">
        <f>J257-H257</f>
        <v>-226</v>
      </c>
      <c r="K258" s="30">
        <f>J258/H257</f>
        <v>-0.04265760664401661</v>
      </c>
      <c r="L258" s="89">
        <f>L257-J257</f>
        <v>318</v>
      </c>
      <c r="M258" s="30">
        <f>L258/J257</f>
        <v>0.06269716088328076</v>
      </c>
      <c r="N258" s="79">
        <f>N257-L257</f>
        <v>178</v>
      </c>
      <c r="O258" s="42">
        <f>N258/L257</f>
        <v>0.033024118738404454</v>
      </c>
      <c r="P258" s="79">
        <f>P257-N257</f>
        <v>1596</v>
      </c>
      <c r="Q258" s="42">
        <f>P258/N257</f>
        <v>0.28663793103448276</v>
      </c>
      <c r="R258" s="79">
        <f>R257-P257</f>
        <v>416</v>
      </c>
      <c r="S258" s="42">
        <f>R258/P257</f>
        <v>0.05806811836962591</v>
      </c>
      <c r="T258" s="79">
        <f>T257-R257</f>
        <v>-1178</v>
      </c>
      <c r="U258" s="42">
        <f>T258/R257</f>
        <v>-0.1554089709762533</v>
      </c>
      <c r="V258" s="79">
        <f>V257-T257</f>
        <v>243</v>
      </c>
      <c r="W258" s="42">
        <f>V258/T257</f>
        <v>0.03795688847235239</v>
      </c>
      <c r="X258" s="79">
        <f>X257-V257</f>
        <v>-285</v>
      </c>
      <c r="Y258" s="42">
        <f>X258/V257</f>
        <v>-0.04288939051918736</v>
      </c>
      <c r="Z258" s="85">
        <f>Z257-X257</f>
        <v>464</v>
      </c>
      <c r="AA258" s="54">
        <f>Z258/X257</f>
        <v>0.0729559748427673</v>
      </c>
      <c r="AB258" s="147">
        <f>AB257-D257-F257-H257-J257-L257-N257-P257-R257-T257-V257-X257</f>
        <v>6824</v>
      </c>
      <c r="AC258" s="115"/>
      <c r="AD258" s="91"/>
    </row>
    <row r="259" spans="1:28" ht="27" customHeight="1" thickBot="1" thickTop="1">
      <c r="A259" s="212"/>
      <c r="B259" s="218"/>
      <c r="C259" s="18" t="s">
        <v>21</v>
      </c>
      <c r="D259" s="80">
        <f>D257-D230</f>
        <v>640</v>
      </c>
      <c r="E259" s="31">
        <f>D259/D230</f>
        <v>0.08828803972961788</v>
      </c>
      <c r="F259" s="80">
        <f>F257-F230</f>
        <v>934</v>
      </c>
      <c r="G259" s="31">
        <f>F259/F230</f>
        <v>0.19519331243469173</v>
      </c>
      <c r="H259" s="80">
        <f>H257-H230</f>
        <v>868</v>
      </c>
      <c r="I259" s="31">
        <f>H259/H230</f>
        <v>0.19593679458239277</v>
      </c>
      <c r="J259" s="80">
        <f>J257-J230</f>
        <v>79</v>
      </c>
      <c r="K259" s="31">
        <f>J259/J230</f>
        <v>0.015822151011415982</v>
      </c>
      <c r="L259" s="80">
        <f>L257-L230</f>
        <v>1041</v>
      </c>
      <c r="M259" s="31">
        <f>L259/L230</f>
        <v>0.23936537134973557</v>
      </c>
      <c r="N259" s="80">
        <f>N257-N230</f>
        <v>299</v>
      </c>
      <c r="O259" s="31">
        <f>N259/N230</f>
        <v>0.05674701081799203</v>
      </c>
      <c r="P259" s="80">
        <f>P257-P230</f>
        <v>995</v>
      </c>
      <c r="Q259" s="31">
        <f>P259/P230</f>
        <v>0.16129032258064516</v>
      </c>
      <c r="R259" s="80">
        <f>R257-R230</f>
        <v>-281</v>
      </c>
      <c r="S259" s="31">
        <f>R259/R230</f>
        <v>-0.035746088283933344</v>
      </c>
      <c r="T259" s="80">
        <f>T257-T230</f>
        <v>1316</v>
      </c>
      <c r="U259" s="31">
        <f>T259/T230</f>
        <v>0.2587495084545812</v>
      </c>
      <c r="V259" s="80">
        <f>V257-V230</f>
        <v>470</v>
      </c>
      <c r="W259" s="31">
        <f>V259/V230</f>
        <v>0.07611336032388664</v>
      </c>
      <c r="X259" s="80">
        <f>X257-X230</f>
        <v>561</v>
      </c>
      <c r="Y259" s="31">
        <f>X259/X230</f>
        <v>0.09674081738230729</v>
      </c>
      <c r="Z259" s="85">
        <f>Z257-Z230</f>
        <v>664</v>
      </c>
      <c r="AA259" s="54">
        <f>Z259/Z230</f>
        <v>0.10779220779220779</v>
      </c>
      <c r="AB259" s="10"/>
    </row>
    <row r="260" spans="1:28" ht="27" customHeight="1" thickBot="1">
      <c r="A260" s="266" t="s">
        <v>13</v>
      </c>
      <c r="B260" s="292"/>
      <c r="C260" s="292"/>
      <c r="D260" s="292"/>
      <c r="E260" s="292"/>
      <c r="F260" s="292"/>
      <c r="G260" s="292"/>
      <c r="H260" s="292"/>
      <c r="I260" s="292"/>
      <c r="J260" s="292"/>
      <c r="K260" s="292"/>
      <c r="L260" s="292"/>
      <c r="M260" s="292"/>
      <c r="N260" s="292"/>
      <c r="O260" s="292"/>
      <c r="P260" s="292"/>
      <c r="Q260" s="292"/>
      <c r="R260" s="292"/>
      <c r="S260" s="292"/>
      <c r="T260" s="292"/>
      <c r="U260" s="292"/>
      <c r="V260" s="292"/>
      <c r="W260" s="292"/>
      <c r="X260" s="292"/>
      <c r="Y260" s="292"/>
      <c r="Z260" s="292"/>
      <c r="AA260" s="293"/>
      <c r="AB260" s="10"/>
    </row>
    <row r="261" spans="1:28" ht="27" customHeight="1" thickBot="1">
      <c r="A261" s="212" t="s">
        <v>14</v>
      </c>
      <c r="B261" s="216" t="s">
        <v>15</v>
      </c>
      <c r="C261" s="5"/>
      <c r="D261" s="82">
        <v>11772</v>
      </c>
      <c r="E261" s="23" t="s">
        <v>25</v>
      </c>
      <c r="F261" s="82">
        <v>13056</v>
      </c>
      <c r="G261" s="23" t="s">
        <v>25</v>
      </c>
      <c r="H261" s="82">
        <v>13212</v>
      </c>
      <c r="I261" s="23" t="s">
        <v>25</v>
      </c>
      <c r="J261" s="82">
        <v>11922</v>
      </c>
      <c r="K261" s="23" t="s">
        <v>25</v>
      </c>
      <c r="L261" s="82">
        <v>11222</v>
      </c>
      <c r="M261" s="23" t="s">
        <v>25</v>
      </c>
      <c r="N261" s="82">
        <v>11282</v>
      </c>
      <c r="O261" s="23" t="s">
        <v>25</v>
      </c>
      <c r="P261" s="82">
        <v>11393</v>
      </c>
      <c r="Q261" s="23" t="s">
        <v>25</v>
      </c>
      <c r="R261" s="82">
        <v>11797</v>
      </c>
      <c r="S261" s="23" t="s">
        <v>25</v>
      </c>
      <c r="T261" s="82">
        <v>11507</v>
      </c>
      <c r="U261" s="23" t="s">
        <v>25</v>
      </c>
      <c r="V261" s="82">
        <v>11081</v>
      </c>
      <c r="W261" s="23" t="s">
        <v>25</v>
      </c>
      <c r="X261" s="82">
        <v>11678</v>
      </c>
      <c r="Y261" s="23" t="s">
        <v>25</v>
      </c>
      <c r="Z261" s="116">
        <v>11152</v>
      </c>
      <c r="AA261" s="117" t="s">
        <v>25</v>
      </c>
      <c r="AB261" s="10"/>
    </row>
    <row r="262" spans="1:28" ht="27" customHeight="1" thickBot="1" thickTop="1">
      <c r="A262" s="212"/>
      <c r="B262" s="217"/>
      <c r="C262" s="21" t="s">
        <v>20</v>
      </c>
      <c r="D262" s="89">
        <f>D261-Z234</f>
        <v>839</v>
      </c>
      <c r="E262" s="30">
        <f>D262/Z234</f>
        <v>0.07674014451660112</v>
      </c>
      <c r="F262" s="89">
        <f>F261-D261</f>
        <v>1284</v>
      </c>
      <c r="G262" s="30">
        <f>F262/D261</f>
        <v>0.109072375127421</v>
      </c>
      <c r="H262" s="89">
        <f>H261-F261</f>
        <v>156</v>
      </c>
      <c r="I262" s="30">
        <f>H262/F261</f>
        <v>0.011948529411764705</v>
      </c>
      <c r="J262" s="89">
        <f>J261-H261</f>
        <v>-1290</v>
      </c>
      <c r="K262" s="30">
        <f>J262/H261</f>
        <v>-0.09763851044504995</v>
      </c>
      <c r="L262" s="89">
        <f>L261-J261</f>
        <v>-700</v>
      </c>
      <c r="M262" s="30">
        <f>L262/J261</f>
        <v>-0.05871498070793491</v>
      </c>
      <c r="N262" s="79">
        <f>N261-L261</f>
        <v>60</v>
      </c>
      <c r="O262" s="42">
        <f>N262/L261</f>
        <v>0.005346640527535198</v>
      </c>
      <c r="P262" s="79">
        <f>P261-N261</f>
        <v>111</v>
      </c>
      <c r="Q262" s="42">
        <f>P262/N261</f>
        <v>0.009838681084914022</v>
      </c>
      <c r="R262" s="79">
        <f>R261-P261</f>
        <v>404</v>
      </c>
      <c r="S262" s="42">
        <f>R262/P261</f>
        <v>0.03546037040287896</v>
      </c>
      <c r="T262" s="79">
        <f>T261-R261</f>
        <v>-290</v>
      </c>
      <c r="U262" s="42">
        <f>T262/R261</f>
        <v>-0.024582520979910146</v>
      </c>
      <c r="V262" s="79">
        <f>V261-T261</f>
        <v>-426</v>
      </c>
      <c r="W262" s="42">
        <f>V262/T261</f>
        <v>-0.037020943773355346</v>
      </c>
      <c r="X262" s="79">
        <f>X261-V261</f>
        <v>597</v>
      </c>
      <c r="Y262" s="42">
        <f>X262/V261</f>
        <v>0.05387600397076076</v>
      </c>
      <c r="Z262" s="85">
        <f>Z261-X261</f>
        <v>-526</v>
      </c>
      <c r="AA262" s="54">
        <f>Z262/X261</f>
        <v>-0.04504195923959582</v>
      </c>
      <c r="AB262" s="10"/>
    </row>
    <row r="263" spans="1:28" ht="27" customHeight="1" thickBot="1">
      <c r="A263" s="212"/>
      <c r="B263" s="218"/>
      <c r="C263" s="18" t="s">
        <v>21</v>
      </c>
      <c r="D263" s="80">
        <f>D261-D234</f>
        <v>0</v>
      </c>
      <c r="E263" s="31">
        <f>D263/D234</f>
        <v>0</v>
      </c>
      <c r="F263" s="80">
        <f>F261-F234</f>
        <v>667</v>
      </c>
      <c r="G263" s="31">
        <f>F263/F234</f>
        <v>0.05383808216966664</v>
      </c>
      <c r="H263" s="80">
        <f>H261-H234</f>
        <v>1381</v>
      </c>
      <c r="I263" s="31">
        <f>H263/H234</f>
        <v>0.11672724199137859</v>
      </c>
      <c r="J263" s="80">
        <f>J261-J234</f>
        <v>1054</v>
      </c>
      <c r="K263" s="31">
        <f>J263/J234</f>
        <v>0.09698196540301804</v>
      </c>
      <c r="L263" s="80">
        <f>L261-L234</f>
        <v>887</v>
      </c>
      <c r="M263" s="31">
        <f>L263/L234</f>
        <v>0.08582486695694243</v>
      </c>
      <c r="N263" s="80">
        <f>N261-N234</f>
        <v>1273</v>
      </c>
      <c r="O263" s="31">
        <f>N263/N234</f>
        <v>0.12718553302028174</v>
      </c>
      <c r="P263" s="80">
        <f>P261-P234</f>
        <v>1245</v>
      </c>
      <c r="Q263" s="31">
        <f>P263/P234</f>
        <v>0.12268427276310603</v>
      </c>
      <c r="R263" s="80">
        <f>R261-R234</f>
        <v>967</v>
      </c>
      <c r="S263" s="31">
        <f>R263/R234</f>
        <v>0.08928901200369345</v>
      </c>
      <c r="T263" s="80">
        <f>T261-T234</f>
        <v>617</v>
      </c>
      <c r="U263" s="31">
        <f>T263/T234</f>
        <v>0.0566574839302112</v>
      </c>
      <c r="V263" s="80">
        <f>V261-V234</f>
        <v>242</v>
      </c>
      <c r="W263" s="31">
        <f>V263/V234</f>
        <v>0.02232678291355291</v>
      </c>
      <c r="X263" s="80">
        <f>X261-X234</f>
        <v>383</v>
      </c>
      <c r="Y263" s="31">
        <f>X263/X234</f>
        <v>0.03390880920761399</v>
      </c>
      <c r="Z263" s="80">
        <f>Z261-Z234</f>
        <v>219</v>
      </c>
      <c r="AA263" s="31">
        <f>Z263/Z234</f>
        <v>0.020031098509100887</v>
      </c>
      <c r="AB263" s="10"/>
    </row>
    <row r="265" ht="13.5" thickBot="1"/>
    <row r="266" spans="1:29" ht="26.25" customHeight="1" thickBot="1" thickTop="1">
      <c r="A266" s="301" t="s">
        <v>155</v>
      </c>
      <c r="B266" s="301"/>
      <c r="C266" s="301"/>
      <c r="D266" s="301"/>
      <c r="E266" s="301"/>
      <c r="F266" s="301"/>
      <c r="G266" s="301"/>
      <c r="H266" s="301"/>
      <c r="I266" s="301"/>
      <c r="J266" s="301"/>
      <c r="K266" s="301"/>
      <c r="L266" s="302"/>
      <c r="M266" s="302"/>
      <c r="N266" s="302"/>
      <c r="O266" s="302"/>
      <c r="P266" s="302"/>
      <c r="Q266" s="302"/>
      <c r="R266" s="302"/>
      <c r="S266" s="302"/>
      <c r="T266" s="302"/>
      <c r="U266" s="302"/>
      <c r="V266" s="302"/>
      <c r="W266" s="302"/>
      <c r="X266" s="302"/>
      <c r="Y266" s="302"/>
      <c r="Z266" s="302"/>
      <c r="AA266" s="302"/>
      <c r="AB266" s="302"/>
      <c r="AC266" s="30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244" t="s">
        <v>0</v>
      </c>
      <c r="B268" s="262" t="s">
        <v>1</v>
      </c>
      <c r="C268" s="262"/>
      <c r="D268" s="303" t="s">
        <v>152</v>
      </c>
      <c r="E268" s="304"/>
      <c r="F268" s="304"/>
      <c r="G268" s="304"/>
      <c r="H268" s="304"/>
      <c r="I268" s="304"/>
      <c r="J268" s="304"/>
      <c r="K268" s="304"/>
      <c r="L268" s="304"/>
      <c r="M268" s="304"/>
      <c r="N268" s="304"/>
      <c r="O268" s="304"/>
      <c r="P268" s="304"/>
      <c r="Q268" s="304"/>
      <c r="R268" s="304"/>
      <c r="S268" s="304"/>
      <c r="T268" s="305"/>
      <c r="U268" s="305"/>
      <c r="V268" s="305"/>
      <c r="W268" s="305"/>
      <c r="X268" s="305"/>
      <c r="Y268" s="305"/>
      <c r="Z268" s="305"/>
      <c r="AA268" s="306"/>
      <c r="AB268" s="250" t="s">
        <v>22</v>
      </c>
      <c r="AC268" s="235" t="s">
        <v>23</v>
      </c>
      <c r="AD268" s="236"/>
    </row>
    <row r="269" spans="1:30" ht="26.25" customHeight="1" thickBot="1" thickTop="1">
      <c r="A269" s="244"/>
      <c r="B269" s="263"/>
      <c r="C269" s="279"/>
      <c r="D269" s="239" t="s">
        <v>4</v>
      </c>
      <c r="E269" s="240"/>
      <c r="F269" s="239" t="s">
        <v>5</v>
      </c>
      <c r="G269" s="240"/>
      <c r="H269" s="239" t="s">
        <v>26</v>
      </c>
      <c r="I269" s="240"/>
      <c r="J269" s="239" t="s">
        <v>27</v>
      </c>
      <c r="K269" s="240"/>
      <c r="L269" s="239" t="s">
        <v>28</v>
      </c>
      <c r="M269" s="240"/>
      <c r="N269" s="239" t="s">
        <v>29</v>
      </c>
      <c r="O269" s="240"/>
      <c r="P269" s="239" t="s">
        <v>33</v>
      </c>
      <c r="Q269" s="240"/>
      <c r="R269" s="239" t="s">
        <v>40</v>
      </c>
      <c r="S269" s="240"/>
      <c r="T269" s="239" t="s">
        <v>45</v>
      </c>
      <c r="U269" s="240"/>
      <c r="V269" s="239" t="s">
        <v>46</v>
      </c>
      <c r="W269" s="240"/>
      <c r="X269" s="239" t="s">
        <v>49</v>
      </c>
      <c r="Y269" s="240"/>
      <c r="Z269" s="219" t="s">
        <v>50</v>
      </c>
      <c r="AA269" s="220"/>
      <c r="AB269" s="251"/>
      <c r="AC269" s="237"/>
      <c r="AD269" s="238"/>
    </row>
    <row r="270" spans="1:30" ht="23.25" customHeight="1" thickBot="1" thickTop="1">
      <c r="A270" s="2"/>
      <c r="B270" s="1"/>
      <c r="C270" s="295" t="s">
        <v>37</v>
      </c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7"/>
      <c r="U270" s="297"/>
      <c r="V270" s="297"/>
      <c r="W270" s="297"/>
      <c r="X270" s="297"/>
      <c r="Y270" s="297"/>
      <c r="Z270" s="298"/>
      <c r="AA270" s="299"/>
      <c r="AB270" s="252"/>
      <c r="AC270" s="24" t="s">
        <v>24</v>
      </c>
      <c r="AD270" s="25" t="s">
        <v>25</v>
      </c>
    </row>
    <row r="271" spans="1:30" ht="13.5" thickBot="1">
      <c r="A271" s="3"/>
      <c r="B271" s="3"/>
      <c r="C271" s="3"/>
      <c r="D271" s="6"/>
      <c r="E271" s="3"/>
      <c r="F271" s="36"/>
      <c r="G271" s="4"/>
      <c r="H271" s="37"/>
      <c r="I271" s="16"/>
      <c r="J271" s="36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00"/>
      <c r="AA271" s="248"/>
      <c r="AB271" s="284"/>
      <c r="AC271" s="258"/>
      <c r="AD271" s="259"/>
    </row>
    <row r="272" spans="1:30" ht="25.5" customHeight="1" thickBot="1" thickTop="1">
      <c r="A272" s="212" t="s">
        <v>7</v>
      </c>
      <c r="B272" s="216" t="s">
        <v>8</v>
      </c>
      <c r="C272" s="7"/>
      <c r="D272" s="78">
        <v>350217</v>
      </c>
      <c r="E272" s="22" t="s">
        <v>25</v>
      </c>
      <c r="F272" s="78">
        <v>348639</v>
      </c>
      <c r="G272" s="22" t="s">
        <v>25</v>
      </c>
      <c r="H272" s="78">
        <v>343207</v>
      </c>
      <c r="I272" s="22" t="s">
        <v>25</v>
      </c>
      <c r="J272" s="78">
        <v>337127</v>
      </c>
      <c r="K272" s="22" t="s">
        <v>25</v>
      </c>
      <c r="L272" s="78">
        <v>331519</v>
      </c>
      <c r="M272" s="22" t="s">
        <v>25</v>
      </c>
      <c r="N272" s="78">
        <v>330647</v>
      </c>
      <c r="O272" s="22" t="s">
        <v>25</v>
      </c>
      <c r="P272" s="78">
        <v>333610</v>
      </c>
      <c r="Q272" s="22" t="s">
        <v>25</v>
      </c>
      <c r="R272" s="78">
        <v>334315</v>
      </c>
      <c r="S272" s="22" t="s">
        <v>25</v>
      </c>
      <c r="T272" s="78">
        <v>330579</v>
      </c>
      <c r="U272" s="22" t="s">
        <v>25</v>
      </c>
      <c r="V272" s="78">
        <v>328895</v>
      </c>
      <c r="W272" s="22" t="s">
        <v>25</v>
      </c>
      <c r="X272" s="78">
        <v>328663</v>
      </c>
      <c r="Y272" s="22" t="s">
        <v>25</v>
      </c>
      <c r="Z272" s="84">
        <v>329907</v>
      </c>
      <c r="AA272" s="49" t="s">
        <v>25</v>
      </c>
      <c r="AB272" s="277"/>
      <c r="AC272" s="307"/>
      <c r="AD272" s="61"/>
    </row>
    <row r="273" spans="1:29" ht="25.5" customHeight="1" thickBot="1" thickTop="1">
      <c r="A273" s="212"/>
      <c r="B273" s="217"/>
      <c r="C273" s="17" t="s">
        <v>20</v>
      </c>
      <c r="D273" s="89">
        <f>D272-Z245</f>
        <v>518</v>
      </c>
      <c r="E273" s="30">
        <f>D273/Z245</f>
        <v>0.001481273895550173</v>
      </c>
      <c r="F273" s="89">
        <f>F272-D272</f>
        <v>-1578</v>
      </c>
      <c r="G273" s="30">
        <f>F273/D272</f>
        <v>-0.004505777846306718</v>
      </c>
      <c r="H273" s="89">
        <f>H272-F272</f>
        <v>-5432</v>
      </c>
      <c r="I273" s="30">
        <f>H273/F272</f>
        <v>-0.015580586222424916</v>
      </c>
      <c r="J273" s="89">
        <f>J272-H272</f>
        <v>-6080</v>
      </c>
      <c r="K273" s="30">
        <f>J273/H272</f>
        <v>-0.017715256390458237</v>
      </c>
      <c r="L273" s="89">
        <f>L272-J272</f>
        <v>-5608</v>
      </c>
      <c r="M273" s="30">
        <f>L273/J272</f>
        <v>-0.01663468069896508</v>
      </c>
      <c r="N273" s="79">
        <f>N272-L272</f>
        <v>-872</v>
      </c>
      <c r="O273" s="42">
        <f>N273/L272</f>
        <v>-0.002630316814420893</v>
      </c>
      <c r="P273" s="79">
        <f>P272-N272</f>
        <v>2963</v>
      </c>
      <c r="Q273" s="42">
        <f>P273/N272</f>
        <v>0.008961218459565639</v>
      </c>
      <c r="R273" s="79">
        <f>R272-P272</f>
        <v>705</v>
      </c>
      <c r="S273" s="42">
        <f>R273/P272</f>
        <v>0.0021132460058151735</v>
      </c>
      <c r="T273" s="79">
        <f>T272-R272</f>
        <v>-3736</v>
      </c>
      <c r="U273" s="42">
        <f>T273/R272</f>
        <v>-0.011175089361829413</v>
      </c>
      <c r="V273" s="79">
        <f>V272-T272</f>
        <v>-1684</v>
      </c>
      <c r="W273" s="42">
        <f>V273/T272</f>
        <v>-0.005094092486213583</v>
      </c>
      <c r="X273" s="79">
        <f>X272-V272</f>
        <v>-232</v>
      </c>
      <c r="Y273" s="42">
        <f>X273/V272</f>
        <v>-0.0007053922984539138</v>
      </c>
      <c r="Z273" s="85">
        <f>Z272-X272</f>
        <v>1244</v>
      </c>
      <c r="AA273" s="54">
        <f>Z273/X272</f>
        <v>0.00378503208453644</v>
      </c>
      <c r="AB273" s="88"/>
      <c r="AC273" s="9"/>
    </row>
    <row r="274" spans="1:29" ht="25.5" customHeight="1" thickBot="1" thickTop="1">
      <c r="A274" s="212"/>
      <c r="B274" s="218"/>
      <c r="C274" s="18" t="s">
        <v>21</v>
      </c>
      <c r="D274" s="80">
        <f>D272-D245</f>
        <v>-22997</v>
      </c>
      <c r="E274" s="31">
        <f>D274/D245</f>
        <v>-0.06161880315315074</v>
      </c>
      <c r="F274" s="80">
        <f>F272-F245</f>
        <v>-23276</v>
      </c>
      <c r="G274" s="31">
        <f>F274/F245</f>
        <v>-0.06258419262465886</v>
      </c>
      <c r="H274" s="80">
        <f>H272-H245</f>
        <v>-22048</v>
      </c>
      <c r="I274" s="31">
        <f>H274/H245</f>
        <v>-0.06036330782603934</v>
      </c>
      <c r="J274" s="80">
        <f>J272-J245</f>
        <v>-23680</v>
      </c>
      <c r="K274" s="31">
        <f>J274/J245</f>
        <v>-0.06563065572452863</v>
      </c>
      <c r="L274" s="80">
        <f>L272-L245</f>
        <v>-23771</v>
      </c>
      <c r="M274" s="31">
        <f>L274/L245</f>
        <v>-0.06690590784992541</v>
      </c>
      <c r="N274" s="80">
        <f>N272-N245</f>
        <v>-23979</v>
      </c>
      <c r="O274" s="31">
        <f>N274/N245</f>
        <v>-0.06761771556513059</v>
      </c>
      <c r="P274" s="80">
        <f>P272-P245</f>
        <v>-22583</v>
      </c>
      <c r="Q274" s="31">
        <f>P274/P245</f>
        <v>-0.06340102135639948</v>
      </c>
      <c r="R274" s="80">
        <f>R272-R245</f>
        <v>-21800</v>
      </c>
      <c r="S274" s="31">
        <f>R274/R245</f>
        <v>-0.061216180166519245</v>
      </c>
      <c r="T274" s="80">
        <f>T272-T245</f>
        <v>-21819</v>
      </c>
      <c r="U274" s="31">
        <f>T274/T245</f>
        <v>-0.06191578839834505</v>
      </c>
      <c r="V274" s="80">
        <f>V272-V245</f>
        <v>-22019</v>
      </c>
      <c r="W274" s="31">
        <f>V274/V245</f>
        <v>-0.06274756778013986</v>
      </c>
      <c r="X274" s="80">
        <f>X272-X245</f>
        <v>-20563</v>
      </c>
      <c r="Y274" s="31">
        <f>X274/X245</f>
        <v>-0.058881641114922716</v>
      </c>
      <c r="Z274" s="85">
        <f>Z272-Z245</f>
        <v>-19792</v>
      </c>
      <c r="AA274" s="54">
        <f>Z274/Z245</f>
        <v>-0.05659724505932245</v>
      </c>
      <c r="AB274" s="10"/>
      <c r="AC274" s="43"/>
    </row>
    <row r="275" spans="1:30" ht="25.5" customHeight="1" thickBot="1" thickTop="1">
      <c r="A275" s="212" t="s">
        <v>9</v>
      </c>
      <c r="B275" s="216" t="s">
        <v>19</v>
      </c>
      <c r="C275" s="19"/>
      <c r="D275" s="81">
        <v>11141</v>
      </c>
      <c r="E275" s="23" t="s">
        <v>25</v>
      </c>
      <c r="F275" s="81">
        <v>8671</v>
      </c>
      <c r="G275" s="23" t="s">
        <v>25</v>
      </c>
      <c r="H275" s="81">
        <v>7864</v>
      </c>
      <c r="I275" s="23" t="s">
        <v>25</v>
      </c>
      <c r="J275" s="81">
        <v>7793</v>
      </c>
      <c r="K275" s="23" t="s">
        <v>25</v>
      </c>
      <c r="L275" s="81">
        <v>7686</v>
      </c>
      <c r="M275" s="23" t="s">
        <v>25</v>
      </c>
      <c r="N275" s="81">
        <v>10854</v>
      </c>
      <c r="O275" s="23" t="s">
        <v>25</v>
      </c>
      <c r="P275" s="81">
        <v>13288</v>
      </c>
      <c r="Q275" s="23" t="s">
        <v>25</v>
      </c>
      <c r="R275" s="81">
        <v>11021</v>
      </c>
      <c r="S275" s="23" t="s">
        <v>25</v>
      </c>
      <c r="T275" s="81">
        <v>10944</v>
      </c>
      <c r="U275" s="23" t="s">
        <v>25</v>
      </c>
      <c r="V275" s="81">
        <v>11319</v>
      </c>
      <c r="W275" s="23" t="s">
        <v>25</v>
      </c>
      <c r="X275" s="81">
        <v>9959</v>
      </c>
      <c r="Y275" s="23" t="s">
        <v>25</v>
      </c>
      <c r="Z275" s="87">
        <v>10182</v>
      </c>
      <c r="AA275" s="49" t="s">
        <v>25</v>
      </c>
      <c r="AB275" s="39">
        <f>D275+F275+H275+J275+L275+N275+P275+R275+T275+V275+X275+Z275</f>
        <v>120722</v>
      </c>
      <c r="AC275" s="26"/>
      <c r="AD275" s="29"/>
    </row>
    <row r="276" spans="1:30" ht="25.5" customHeight="1" thickBot="1" thickTop="1">
      <c r="A276" s="212"/>
      <c r="B276" s="217"/>
      <c r="C276" s="17" t="s">
        <v>20</v>
      </c>
      <c r="D276" s="89">
        <f>D275-Z248</f>
        <v>1488</v>
      </c>
      <c r="E276" s="30">
        <f>D276/Z248</f>
        <v>0.154148969232363</v>
      </c>
      <c r="F276" s="89">
        <f>F275-D275</f>
        <v>-2470</v>
      </c>
      <c r="G276" s="30">
        <f>F276/D275</f>
        <v>-0.22170361726954493</v>
      </c>
      <c r="H276" s="89">
        <f>H275-F275</f>
        <v>-807</v>
      </c>
      <c r="I276" s="30">
        <f>H276/F275</f>
        <v>-0.09306885019028947</v>
      </c>
      <c r="J276" s="89">
        <f>J275-H275</f>
        <v>-71</v>
      </c>
      <c r="K276" s="30">
        <f>J276/H275</f>
        <v>-0.009028484231943032</v>
      </c>
      <c r="L276" s="89">
        <f>L275-J275</f>
        <v>-107</v>
      </c>
      <c r="M276" s="30">
        <f>L276/J275</f>
        <v>-0.013730270755806493</v>
      </c>
      <c r="N276" s="79">
        <f>N275-L275</f>
        <v>3168</v>
      </c>
      <c r="O276" s="42">
        <f>N276/L275</f>
        <v>0.41217798594847777</v>
      </c>
      <c r="P276" s="79">
        <f>P275-N275</f>
        <v>2434</v>
      </c>
      <c r="Q276" s="42">
        <f>P276/N275</f>
        <v>0.2242491247466372</v>
      </c>
      <c r="R276" s="79">
        <f>R275-P275</f>
        <v>-2267</v>
      </c>
      <c r="S276" s="42">
        <f>R276/P275</f>
        <v>-0.17060505719446117</v>
      </c>
      <c r="T276" s="79">
        <f>T275-R275</f>
        <v>-77</v>
      </c>
      <c r="U276" s="42">
        <f>T276/R275</f>
        <v>-0.0069866618274203795</v>
      </c>
      <c r="V276" s="79">
        <f>V275-T275</f>
        <v>375</v>
      </c>
      <c r="W276" s="42">
        <f>V276/T275</f>
        <v>0.034265350877192985</v>
      </c>
      <c r="X276" s="79">
        <f>X275-V275</f>
        <v>-1360</v>
      </c>
      <c r="Y276" s="42">
        <f>X276/V275</f>
        <v>-0.12015195688665077</v>
      </c>
      <c r="Z276" s="85">
        <f>Z275-X275</f>
        <v>223</v>
      </c>
      <c r="AA276" s="54">
        <f>Z276/X275</f>
        <v>0.022391806406265688</v>
      </c>
      <c r="AB276" s="147">
        <f>AB275-D275-F275-H275-J275-L275-N275-P275-R275-T275-V275</f>
        <v>20141</v>
      </c>
      <c r="AC276" s="48"/>
      <c r="AD276" s="91"/>
    </row>
    <row r="277" spans="1:30" ht="25.5" customHeight="1" thickBot="1" thickTop="1">
      <c r="A277" s="212"/>
      <c r="B277" s="218"/>
      <c r="C277" s="18" t="s">
        <v>21</v>
      </c>
      <c r="D277" s="80">
        <f>D275-D248</f>
        <v>362</v>
      </c>
      <c r="E277" s="31">
        <f>D277/D248</f>
        <v>0.033583820391502</v>
      </c>
      <c r="F277" s="80">
        <f>F275-F248</f>
        <v>-216</v>
      </c>
      <c r="G277" s="31">
        <f>F277/F248</f>
        <v>-0.0243051648475301</v>
      </c>
      <c r="H277" s="80">
        <f>H275-H248</f>
        <v>-240</v>
      </c>
      <c r="I277" s="31">
        <f>H277/H248</f>
        <v>-0.029615004935834157</v>
      </c>
      <c r="J277" s="80">
        <f>J275-J248</f>
        <v>343</v>
      </c>
      <c r="K277" s="31">
        <f>J277/J248</f>
        <v>0.04604026845637584</v>
      </c>
      <c r="L277" s="80">
        <f>L275-L248</f>
        <v>331</v>
      </c>
      <c r="M277" s="31">
        <f>L277/L248</f>
        <v>0.04500339904826649</v>
      </c>
      <c r="N277" s="80">
        <f>N275-N248</f>
        <v>282</v>
      </c>
      <c r="O277" s="31">
        <f>N277/N248</f>
        <v>0.026674233825198637</v>
      </c>
      <c r="P277" s="80">
        <f>P275-P248</f>
        <v>647</v>
      </c>
      <c r="Q277" s="31">
        <f>P277/P248</f>
        <v>0.05118265959971521</v>
      </c>
      <c r="R277" s="80">
        <f>R275-R248</f>
        <v>-103</v>
      </c>
      <c r="S277" s="31">
        <f>R277/R248</f>
        <v>-0.009259259259259259</v>
      </c>
      <c r="T277" s="80">
        <f>T275-T248</f>
        <v>7</v>
      </c>
      <c r="U277" s="31">
        <f>T277/T248</f>
        <v>0.0006400292584803877</v>
      </c>
      <c r="V277" s="80">
        <f>V275-V248</f>
        <v>392</v>
      </c>
      <c r="W277" s="31">
        <f>V277/V248</f>
        <v>0.03587443946188341</v>
      </c>
      <c r="X277" s="80">
        <f>X275-X248</f>
        <v>193</v>
      </c>
      <c r="Y277" s="31">
        <f>X277/X248</f>
        <v>0.019762441122260905</v>
      </c>
      <c r="Z277" s="85">
        <f>Z275-Z248</f>
        <v>529</v>
      </c>
      <c r="AA277" s="54">
        <f>Z277/Z248</f>
        <v>0.054801616077903244</v>
      </c>
      <c r="AB277" s="40"/>
      <c r="AC277" s="90"/>
      <c r="AD277" s="47"/>
    </row>
    <row r="278" spans="1:30" ht="25.5" customHeight="1" thickBot="1" thickTop="1">
      <c r="A278" s="212" t="s">
        <v>10</v>
      </c>
      <c r="B278" s="216" t="s">
        <v>17</v>
      </c>
      <c r="C278" s="20"/>
      <c r="D278" s="82">
        <v>6931</v>
      </c>
      <c r="E278" s="23" t="s">
        <v>25</v>
      </c>
      <c r="F278" s="82">
        <v>6765</v>
      </c>
      <c r="G278" s="23" t="s">
        <v>25</v>
      </c>
      <c r="H278" s="82">
        <v>9136</v>
      </c>
      <c r="I278" s="23" t="s">
        <v>25</v>
      </c>
      <c r="J278" s="82">
        <v>10277</v>
      </c>
      <c r="K278" s="23" t="s">
        <v>25</v>
      </c>
      <c r="L278" s="82">
        <v>10067</v>
      </c>
      <c r="M278" s="23" t="s">
        <v>25</v>
      </c>
      <c r="N278" s="82">
        <v>8415</v>
      </c>
      <c r="O278" s="23" t="s">
        <v>25</v>
      </c>
      <c r="P278" s="82">
        <v>7411</v>
      </c>
      <c r="Q278" s="23" t="s">
        <v>25</v>
      </c>
      <c r="R278" s="82">
        <v>6438</v>
      </c>
      <c r="S278" s="23" t="s">
        <v>25</v>
      </c>
      <c r="T278" s="82">
        <v>11070</v>
      </c>
      <c r="U278" s="23" t="s">
        <v>25</v>
      </c>
      <c r="V278" s="82">
        <v>8521</v>
      </c>
      <c r="W278" s="23" t="s">
        <v>25</v>
      </c>
      <c r="X278" s="82">
        <v>6605</v>
      </c>
      <c r="Y278" s="23" t="s">
        <v>25</v>
      </c>
      <c r="Z278" s="88">
        <v>5749</v>
      </c>
      <c r="AA278" s="49" t="s">
        <v>25</v>
      </c>
      <c r="AB278" s="39">
        <f>D278+F278+H278+J278+L278+N278+P278+R278+T278+V278+X278+Z278</f>
        <v>97385</v>
      </c>
      <c r="AC278" s="26"/>
      <c r="AD278" s="29"/>
    </row>
    <row r="279" spans="1:30" ht="25.5" customHeight="1" thickBot="1" thickTop="1">
      <c r="A279" s="212"/>
      <c r="B279" s="217"/>
      <c r="C279" s="21" t="s">
        <v>20</v>
      </c>
      <c r="D279" s="89">
        <f>D278-Z251</f>
        <v>1066</v>
      </c>
      <c r="E279" s="30">
        <f>D279/Z251</f>
        <v>0.18175618073316283</v>
      </c>
      <c r="F279" s="89">
        <f>F278-D278</f>
        <v>-166</v>
      </c>
      <c r="G279" s="30">
        <f>F279/D278</f>
        <v>-0.02395036791227817</v>
      </c>
      <c r="H279" s="89">
        <f>H278-F278</f>
        <v>2371</v>
      </c>
      <c r="I279" s="30">
        <f>H279/F278</f>
        <v>0.350480413895048</v>
      </c>
      <c r="J279" s="89">
        <f>J278-H278</f>
        <v>1141</v>
      </c>
      <c r="K279" s="30">
        <f>J279/H278</f>
        <v>0.12489054290718038</v>
      </c>
      <c r="L279" s="89">
        <f>L278-J278</f>
        <v>-210</v>
      </c>
      <c r="M279" s="30">
        <f>L279/J278</f>
        <v>-0.020433978787583924</v>
      </c>
      <c r="N279" s="79">
        <f>N278-L278</f>
        <v>-1652</v>
      </c>
      <c r="O279" s="42">
        <f>N279/L278</f>
        <v>-0.16410052647263335</v>
      </c>
      <c r="P279" s="79">
        <f>P278-N278</f>
        <v>-1004</v>
      </c>
      <c r="Q279" s="42">
        <f>P279/N278</f>
        <v>-0.11931075460487225</v>
      </c>
      <c r="R279" s="79">
        <f>R278-P278</f>
        <v>-973</v>
      </c>
      <c r="S279" s="42">
        <f>R279/P278</f>
        <v>-0.13129132370800162</v>
      </c>
      <c r="T279" s="79">
        <f>T278-R278</f>
        <v>4632</v>
      </c>
      <c r="U279" s="42">
        <f>T279/R278</f>
        <v>0.7194780987884436</v>
      </c>
      <c r="V279" s="79">
        <f>V278-T278</f>
        <v>-2549</v>
      </c>
      <c r="W279" s="42">
        <f>V279/T278</f>
        <v>-0.23026196928635953</v>
      </c>
      <c r="X279" s="79">
        <f>X278-V278</f>
        <v>-1916</v>
      </c>
      <c r="Y279" s="42">
        <f>X279/V278</f>
        <v>-0.22485623753080625</v>
      </c>
      <c r="Z279" s="85">
        <f>Z278-X278</f>
        <v>-856</v>
      </c>
      <c r="AA279" s="54">
        <f>Z279/X278</f>
        <v>-0.12959878879636638</v>
      </c>
      <c r="AB279" s="147">
        <f>AB278-D278-F278-H278-J278-L278-N278-P278-R278-T278-V278</f>
        <v>12354</v>
      </c>
      <c r="AC279" s="48"/>
      <c r="AD279" s="91"/>
    </row>
    <row r="280" spans="1:30" ht="25.5" customHeight="1" thickBot="1" thickTop="1">
      <c r="A280" s="212"/>
      <c r="B280" s="218"/>
      <c r="C280" s="18" t="s">
        <v>21</v>
      </c>
      <c r="D280" s="80">
        <f>D278-D251</f>
        <v>904</v>
      </c>
      <c r="E280" s="31">
        <f>D280/D251</f>
        <v>0.14999170399867265</v>
      </c>
      <c r="F280" s="80">
        <f>F278-F251</f>
        <v>357</v>
      </c>
      <c r="G280" s="31">
        <f>F280/F251</f>
        <v>0.05571161048689138</v>
      </c>
      <c r="H280" s="80">
        <f>H278-H251</f>
        <v>-1990</v>
      </c>
      <c r="I280" s="31">
        <f>H280/H251</f>
        <v>-0.17886032716160344</v>
      </c>
      <c r="J280" s="80">
        <f>J278-J251</f>
        <v>1626</v>
      </c>
      <c r="K280" s="31">
        <f>J280/J251</f>
        <v>0.18795514969367702</v>
      </c>
      <c r="L280" s="80">
        <f>L278-L251</f>
        <v>644</v>
      </c>
      <c r="M280" s="31">
        <f>L280/L251</f>
        <v>0.0683434150482861</v>
      </c>
      <c r="N280" s="80">
        <f>N278-N251</f>
        <v>250</v>
      </c>
      <c r="O280" s="31">
        <f>N280/N251</f>
        <v>0.03061849357011635</v>
      </c>
      <c r="P280" s="80">
        <f>P278-P251</f>
        <v>-633</v>
      </c>
      <c r="Q280" s="31">
        <f>P280/P251</f>
        <v>-0.0786921929388364</v>
      </c>
      <c r="R280" s="80">
        <f>R278-R251</f>
        <v>-1448</v>
      </c>
      <c r="S280" s="31">
        <f>R280/R251</f>
        <v>-0.18361653563276692</v>
      </c>
      <c r="T280" s="80">
        <f>T278-T251</f>
        <v>177</v>
      </c>
      <c r="U280" s="31">
        <f>T280/T251</f>
        <v>0.016248967226659323</v>
      </c>
      <c r="V280" s="80">
        <f>V278-V251</f>
        <v>179</v>
      </c>
      <c r="W280" s="31">
        <f>V280/V251</f>
        <v>0.021457684008631024</v>
      </c>
      <c r="X280" s="80">
        <f>X278-X251</f>
        <v>-1442</v>
      </c>
      <c r="Y280" s="31">
        <f>X280/X251</f>
        <v>-0.17919721635392072</v>
      </c>
      <c r="Z280" s="85">
        <f>Z278-Z251</f>
        <v>-116</v>
      </c>
      <c r="AA280" s="54">
        <f>Z280/Z251</f>
        <v>-0.019778346121057118</v>
      </c>
      <c r="AB280" s="40"/>
      <c r="AC280" s="48"/>
      <c r="AD280" s="47"/>
    </row>
    <row r="281" spans="1:30" ht="25.5" customHeight="1" thickBot="1" thickTop="1">
      <c r="A281" s="212" t="s">
        <v>11</v>
      </c>
      <c r="B281" s="216" t="s">
        <v>18</v>
      </c>
      <c r="C281" s="20"/>
      <c r="D281" s="82">
        <v>4860</v>
      </c>
      <c r="E281" s="23" t="s">
        <v>25</v>
      </c>
      <c r="F281" s="82">
        <v>4271</v>
      </c>
      <c r="G281" s="23" t="s">
        <v>25</v>
      </c>
      <c r="H281" s="82">
        <v>4588</v>
      </c>
      <c r="I281" s="23" t="s">
        <v>25</v>
      </c>
      <c r="J281" s="82">
        <v>4722</v>
      </c>
      <c r="K281" s="23" t="s">
        <v>25</v>
      </c>
      <c r="L281" s="82">
        <v>5291</v>
      </c>
      <c r="M281" s="23" t="s">
        <v>25</v>
      </c>
      <c r="N281" s="82">
        <v>3479</v>
      </c>
      <c r="O281" s="23" t="s">
        <v>25</v>
      </c>
      <c r="P281" s="82">
        <v>3200</v>
      </c>
      <c r="Q281" s="23" t="s">
        <v>25</v>
      </c>
      <c r="R281" s="82">
        <v>2755</v>
      </c>
      <c r="S281" s="23" t="s">
        <v>25</v>
      </c>
      <c r="T281" s="82">
        <v>5513</v>
      </c>
      <c r="U281" s="23" t="s">
        <v>25</v>
      </c>
      <c r="V281" s="82">
        <v>3750</v>
      </c>
      <c r="W281" s="23" t="s">
        <v>25</v>
      </c>
      <c r="X281" s="82">
        <v>2699</v>
      </c>
      <c r="Y281" s="23" t="s">
        <v>25</v>
      </c>
      <c r="Z281" s="88">
        <v>2427</v>
      </c>
      <c r="AA281" s="49" t="s">
        <v>25</v>
      </c>
      <c r="AB281" s="39">
        <f>D281+F281+H281+J281+L281+N281+P281+R281+T281+V281+X281+Z281</f>
        <v>47555</v>
      </c>
      <c r="AC281" s="26"/>
      <c r="AD281" s="29"/>
    </row>
    <row r="282" spans="1:30" ht="25.5" customHeight="1" thickBot="1" thickTop="1">
      <c r="A282" s="212"/>
      <c r="B282" s="217"/>
      <c r="C282" s="21" t="s">
        <v>20</v>
      </c>
      <c r="D282" s="89">
        <f>D281-Z254</f>
        <v>917</v>
      </c>
      <c r="E282" s="30">
        <f>D282/Z254</f>
        <v>0.23256403753487193</v>
      </c>
      <c r="F282" s="89">
        <f>F281-D281</f>
        <v>-589</v>
      </c>
      <c r="G282" s="30">
        <f>F282/D281</f>
        <v>-0.12119341563786008</v>
      </c>
      <c r="H282" s="89">
        <f>H281-F281</f>
        <v>317</v>
      </c>
      <c r="I282" s="30">
        <f>H282/F281</f>
        <v>0.07422149379536408</v>
      </c>
      <c r="J282" s="89">
        <f>J281-H281</f>
        <v>134</v>
      </c>
      <c r="K282" s="30">
        <f>J282/H281</f>
        <v>0.02920662598081953</v>
      </c>
      <c r="L282" s="89">
        <f>L281-J281</f>
        <v>569</v>
      </c>
      <c r="M282" s="30">
        <f>L282/J281</f>
        <v>0.12049978822532825</v>
      </c>
      <c r="N282" s="79">
        <f>N281-L281</f>
        <v>-1812</v>
      </c>
      <c r="O282" s="42">
        <f>N282/L281</f>
        <v>-0.34246834246834246</v>
      </c>
      <c r="P282" s="79">
        <f>P281-N281</f>
        <v>-279</v>
      </c>
      <c r="Q282" s="42">
        <f>P282/N281</f>
        <v>-0.08019545846507617</v>
      </c>
      <c r="R282" s="79">
        <f>R281-P281</f>
        <v>-445</v>
      </c>
      <c r="S282" s="42">
        <f>R282/P281</f>
        <v>-0.1390625</v>
      </c>
      <c r="T282" s="79">
        <f>T281-R281</f>
        <v>2758</v>
      </c>
      <c r="U282" s="42">
        <f>T282/R281</f>
        <v>1.0010889292196008</v>
      </c>
      <c r="V282" s="79">
        <f>V281-T281</f>
        <v>-1763</v>
      </c>
      <c r="W282" s="42">
        <f>V282/T281</f>
        <v>-0.3197895882459641</v>
      </c>
      <c r="X282" s="79">
        <f>X281-V281</f>
        <v>-1051</v>
      </c>
      <c r="Y282" s="42">
        <f>X282/V281</f>
        <v>-0.28026666666666666</v>
      </c>
      <c r="Z282" s="85">
        <f>Z281-X281</f>
        <v>-272</v>
      </c>
      <c r="AA282" s="54">
        <f>Z282/X281</f>
        <v>-0.10077806595035198</v>
      </c>
      <c r="AB282" s="147">
        <f>AB281-D281-F281-H281-J281-L281-N281-P281-R281-T281-V281</f>
        <v>5126</v>
      </c>
      <c r="AC282" s="48"/>
      <c r="AD282" s="91"/>
    </row>
    <row r="283" spans="1:30" ht="25.5" customHeight="1" thickBot="1" thickTop="1">
      <c r="A283" s="212"/>
      <c r="B283" s="218"/>
      <c r="C283" s="18" t="s">
        <v>21</v>
      </c>
      <c r="D283" s="80">
        <f>D281-D254</f>
        <v>2267</v>
      </c>
      <c r="E283" s="31">
        <f>D283/D254</f>
        <v>0.8742768993443888</v>
      </c>
      <c r="F283" s="80">
        <f>F281-F254</f>
        <v>1927</v>
      </c>
      <c r="G283" s="31">
        <f>F283/F254</f>
        <v>0.822098976109215</v>
      </c>
      <c r="H283" s="80">
        <f>H281-H254</f>
        <v>-169</v>
      </c>
      <c r="I283" s="31">
        <f>H283/H254</f>
        <v>-0.035526592390161864</v>
      </c>
      <c r="J283" s="80">
        <f>J281-J254</f>
        <v>-223</v>
      </c>
      <c r="K283" s="31">
        <f>J283/J254</f>
        <v>-0.04509605662285136</v>
      </c>
      <c r="L283" s="80">
        <f>L281-L254</f>
        <v>1058</v>
      </c>
      <c r="M283" s="31">
        <f>L283/L254</f>
        <v>0.24994094023151428</v>
      </c>
      <c r="N283" s="80">
        <f>N281-N254</f>
        <v>-295</v>
      </c>
      <c r="O283" s="31">
        <f>N283/N254</f>
        <v>-0.07816640169581346</v>
      </c>
      <c r="P283" s="80">
        <f>P281-P254</f>
        <v>-886</v>
      </c>
      <c r="Q283" s="31">
        <f>P283/P254</f>
        <v>-0.21683798335780716</v>
      </c>
      <c r="R283" s="80">
        <f>R281-R254</f>
        <v>-1085</v>
      </c>
      <c r="S283" s="31">
        <f>R283/R254</f>
        <v>-0.2825520833333333</v>
      </c>
      <c r="T283" s="80">
        <f>T281-T254</f>
        <v>478</v>
      </c>
      <c r="U283" s="31">
        <f>T283/T254</f>
        <v>0.09493545183714001</v>
      </c>
      <c r="V283" s="80">
        <f>V281-V254</f>
        <v>-1460</v>
      </c>
      <c r="W283" s="31">
        <f>V283/V254</f>
        <v>-0.2802303262955854</v>
      </c>
      <c r="X283" s="80">
        <f>X281-X254</f>
        <v>-703</v>
      </c>
      <c r="Y283" s="31">
        <f>X283/X254</f>
        <v>-0.20664315108759554</v>
      </c>
      <c r="Z283" s="85">
        <f>Z281-Z254</f>
        <v>-1516</v>
      </c>
      <c r="AA283" s="54">
        <f>Z283/Z254</f>
        <v>-0.3844788232310424</v>
      </c>
      <c r="AB283" s="40"/>
      <c r="AC283" s="90"/>
      <c r="AD283" s="47"/>
    </row>
    <row r="284" spans="1:30" ht="25.5" customHeight="1" thickBot="1" thickTop="1">
      <c r="A284" s="212" t="s">
        <v>12</v>
      </c>
      <c r="B284" s="216" t="s">
        <v>16</v>
      </c>
      <c r="C284" s="20"/>
      <c r="D284" s="82">
        <v>5194</v>
      </c>
      <c r="E284" s="23" t="s">
        <v>25</v>
      </c>
      <c r="F284" s="82">
        <v>5810</v>
      </c>
      <c r="G284" s="23" t="s">
        <v>25</v>
      </c>
      <c r="H284" s="82">
        <v>5255</v>
      </c>
      <c r="I284" s="23" t="s">
        <v>25</v>
      </c>
      <c r="J284" s="153">
        <v>7793</v>
      </c>
      <c r="K284" s="23" t="s">
        <v>25</v>
      </c>
      <c r="L284" s="153">
        <v>5608</v>
      </c>
      <c r="M284" s="23" t="s">
        <v>25</v>
      </c>
      <c r="N284" s="82">
        <v>5878</v>
      </c>
      <c r="O284" s="23" t="s">
        <v>25</v>
      </c>
      <c r="P284" s="153">
        <v>7793</v>
      </c>
      <c r="Q284" s="23" t="s">
        <v>25</v>
      </c>
      <c r="R284" s="153">
        <v>7820</v>
      </c>
      <c r="S284" s="23" t="s">
        <v>25</v>
      </c>
      <c r="T284" s="82">
        <v>6469</v>
      </c>
      <c r="U284" s="23" t="s">
        <v>25</v>
      </c>
      <c r="V284" s="82">
        <v>7158</v>
      </c>
      <c r="W284" s="23" t="s">
        <v>25</v>
      </c>
      <c r="X284" s="82">
        <v>6621</v>
      </c>
      <c r="Y284" s="23" t="s">
        <v>25</v>
      </c>
      <c r="Z284" s="88">
        <v>7468</v>
      </c>
      <c r="AA284" s="49" t="s">
        <v>25</v>
      </c>
      <c r="AB284" s="39">
        <f>D284+F284+H284+J284+L284+N284+P284+R284+T284+V284+X284+Z284</f>
        <v>78867</v>
      </c>
      <c r="AC284" s="26"/>
      <c r="AD284" s="29"/>
    </row>
    <row r="285" spans="1:30" ht="25.5" customHeight="1" thickBot="1" thickTop="1">
      <c r="A285" s="212"/>
      <c r="B285" s="217"/>
      <c r="C285" s="21" t="s">
        <v>20</v>
      </c>
      <c r="D285" s="89">
        <f>D284-Z257</f>
        <v>-1630</v>
      </c>
      <c r="E285" s="30">
        <f>D285/Z257</f>
        <v>-0.23886283704572098</v>
      </c>
      <c r="F285" s="89">
        <f>F284-D284</f>
        <v>616</v>
      </c>
      <c r="G285" s="30">
        <f>F285/D284</f>
        <v>0.11859838274932614</v>
      </c>
      <c r="H285" s="89">
        <f>H284-F284</f>
        <v>-555</v>
      </c>
      <c r="I285" s="30">
        <f>H285/F284</f>
        <v>-0.09552495697074011</v>
      </c>
      <c r="J285" s="89">
        <f>J284-H284</f>
        <v>2538</v>
      </c>
      <c r="K285" s="30">
        <f>J285/H284</f>
        <v>0.4829686013320647</v>
      </c>
      <c r="L285" s="89">
        <f>L284-J284</f>
        <v>-2185</v>
      </c>
      <c r="M285" s="30">
        <f>L285/J284</f>
        <v>-0.28037982805081485</v>
      </c>
      <c r="N285" s="79">
        <f>N284-L284</f>
        <v>270</v>
      </c>
      <c r="O285" s="42">
        <f>N285/L284</f>
        <v>0.04814550641940086</v>
      </c>
      <c r="P285" s="79">
        <f>P284-N284</f>
        <v>1915</v>
      </c>
      <c r="Q285" s="42">
        <f>P285/N284</f>
        <v>0.32579108540319834</v>
      </c>
      <c r="R285" s="79">
        <f>R284-P284</f>
        <v>27</v>
      </c>
      <c r="S285" s="42">
        <f>R285/P284</f>
        <v>0.003464647760810984</v>
      </c>
      <c r="T285" s="79">
        <f>T284-R284</f>
        <v>-1351</v>
      </c>
      <c r="U285" s="42">
        <f>T285/R284</f>
        <v>-0.1727621483375959</v>
      </c>
      <c r="V285" s="79">
        <f>V284-T284</f>
        <v>689</v>
      </c>
      <c r="W285" s="42">
        <f>V285/T284</f>
        <v>0.10650796104498376</v>
      </c>
      <c r="X285" s="79">
        <f>X284-V284</f>
        <v>-537</v>
      </c>
      <c r="Y285" s="42">
        <f>X285/V284</f>
        <v>-0.07502095557418273</v>
      </c>
      <c r="Z285" s="85">
        <f>Z284-X284</f>
        <v>847</v>
      </c>
      <c r="AA285" s="54">
        <f>Z285/X284</f>
        <v>0.12792629512158285</v>
      </c>
      <c r="AB285" s="147">
        <f>AB284-D284-F284-H284-J284-L284-N284-P284-R284-T284-V284</f>
        <v>14089</v>
      </c>
      <c r="AC285" s="115"/>
      <c r="AD285" s="91"/>
    </row>
    <row r="286" spans="1:28" ht="25.5" customHeight="1" thickBot="1" thickTop="1">
      <c r="A286" s="212"/>
      <c r="B286" s="218"/>
      <c r="C286" s="18" t="s">
        <v>21</v>
      </c>
      <c r="D286" s="80">
        <f>D284-D257</f>
        <v>-2695</v>
      </c>
      <c r="E286" s="31">
        <f>D286/D257</f>
        <v>-0.3416149068322981</v>
      </c>
      <c r="F286" s="80">
        <f>F284-F257</f>
        <v>91</v>
      </c>
      <c r="G286" s="31">
        <f>F286/F257</f>
        <v>0.01591187270501836</v>
      </c>
      <c r="H286" s="80">
        <f>H284-H257</f>
        <v>-43</v>
      </c>
      <c r="I286" s="31">
        <f>H286/H257</f>
        <v>-0.008116270290675727</v>
      </c>
      <c r="J286" s="80">
        <f>J284-J257</f>
        <v>2721</v>
      </c>
      <c r="K286" s="31">
        <f>J286/J257</f>
        <v>0.5364747634069401</v>
      </c>
      <c r="L286" s="80">
        <f>L284-L257</f>
        <v>218</v>
      </c>
      <c r="M286" s="31">
        <f>L286/L257</f>
        <v>0.04044526901669759</v>
      </c>
      <c r="N286" s="80">
        <f>N284-N257</f>
        <v>310</v>
      </c>
      <c r="O286" s="31">
        <f>N286/N257</f>
        <v>0.05567528735632184</v>
      </c>
      <c r="P286" s="80">
        <f>P284-P257</f>
        <v>629</v>
      </c>
      <c r="Q286" s="31">
        <f>P286/P257</f>
        <v>0.0878001116694584</v>
      </c>
      <c r="R286" s="80">
        <f>R284-R257</f>
        <v>240</v>
      </c>
      <c r="S286" s="31">
        <f>R286/R257</f>
        <v>0.0316622691292876</v>
      </c>
      <c r="T286" s="80">
        <f>T284-T257</f>
        <v>67</v>
      </c>
      <c r="U286" s="31">
        <f>T286/T257</f>
        <v>0.010465479537644486</v>
      </c>
      <c r="V286" s="80">
        <f>V284-V257</f>
        <v>513</v>
      </c>
      <c r="W286" s="31">
        <f>V286/V257</f>
        <v>0.07720090293453724</v>
      </c>
      <c r="X286" s="80">
        <f>X284-X257</f>
        <v>261</v>
      </c>
      <c r="Y286" s="31">
        <f>X286/X257</f>
        <v>0.0410377358490566</v>
      </c>
      <c r="Z286" s="85">
        <f>Z284-Z257</f>
        <v>644</v>
      </c>
      <c r="AA286" s="54">
        <f>Z286/Z257</f>
        <v>0.09437280187573271</v>
      </c>
      <c r="AB286" s="10"/>
    </row>
    <row r="287" spans="1:28" ht="25.5" customHeight="1" thickBot="1">
      <c r="A287" s="266" t="s">
        <v>13</v>
      </c>
      <c r="B287" s="292"/>
      <c r="C287" s="292"/>
      <c r="D287" s="292"/>
      <c r="E287" s="292"/>
      <c r="F287" s="292"/>
      <c r="G287" s="292"/>
      <c r="H287" s="292"/>
      <c r="I287" s="292"/>
      <c r="J287" s="292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  <c r="U287" s="292"/>
      <c r="V287" s="292"/>
      <c r="W287" s="292"/>
      <c r="X287" s="292"/>
      <c r="Y287" s="292"/>
      <c r="Z287" s="292"/>
      <c r="AA287" s="293"/>
      <c r="AB287" s="10"/>
    </row>
    <row r="288" spans="1:28" ht="25.5" customHeight="1" thickBot="1">
      <c r="A288" s="212" t="s">
        <v>14</v>
      </c>
      <c r="B288" s="216" t="s">
        <v>15</v>
      </c>
      <c r="C288" s="5"/>
      <c r="D288" s="82">
        <v>11943</v>
      </c>
      <c r="E288" s="23" t="s">
        <v>25</v>
      </c>
      <c r="F288" s="82">
        <v>12121</v>
      </c>
      <c r="G288" s="23" t="s">
        <v>25</v>
      </c>
      <c r="H288" s="82">
        <v>11596</v>
      </c>
      <c r="I288" s="23" t="s">
        <v>25</v>
      </c>
      <c r="J288" s="82">
        <v>10682</v>
      </c>
      <c r="K288" s="23" t="s">
        <v>25</v>
      </c>
      <c r="L288" s="82">
        <v>10033</v>
      </c>
      <c r="M288" s="23" t="s">
        <v>25</v>
      </c>
      <c r="N288" s="82">
        <v>9717</v>
      </c>
      <c r="O288" s="23" t="s">
        <v>25</v>
      </c>
      <c r="P288" s="82">
        <v>9997</v>
      </c>
      <c r="Q288" s="23" t="s">
        <v>25</v>
      </c>
      <c r="R288" s="82">
        <v>10475</v>
      </c>
      <c r="S288" s="23" t="s">
        <v>25</v>
      </c>
      <c r="T288" s="82">
        <v>10316</v>
      </c>
      <c r="U288" s="23" t="s">
        <v>25</v>
      </c>
      <c r="V288" s="82">
        <v>8987</v>
      </c>
      <c r="W288" s="23" t="s">
        <v>25</v>
      </c>
      <c r="X288" s="82">
        <v>9635</v>
      </c>
      <c r="Y288" s="23" t="s">
        <v>25</v>
      </c>
      <c r="Z288" s="116">
        <v>10342</v>
      </c>
      <c r="AA288" s="117" t="s">
        <v>25</v>
      </c>
      <c r="AB288" s="10"/>
    </row>
    <row r="289" spans="1:28" ht="25.5" customHeight="1" thickBot="1" thickTop="1">
      <c r="A289" s="212"/>
      <c r="B289" s="217"/>
      <c r="C289" s="21" t="s">
        <v>20</v>
      </c>
      <c r="D289" s="89">
        <f>D288-Z261</f>
        <v>791</v>
      </c>
      <c r="E289" s="30">
        <f>D289/Z261</f>
        <v>0.07092898134863701</v>
      </c>
      <c r="F289" s="89">
        <f>F288-D288</f>
        <v>178</v>
      </c>
      <c r="G289" s="30">
        <f>F289/D288</f>
        <v>0.014904127941053337</v>
      </c>
      <c r="H289" s="89">
        <f>H288-F288</f>
        <v>-525</v>
      </c>
      <c r="I289" s="30">
        <f>H289/F288</f>
        <v>-0.043313257982014686</v>
      </c>
      <c r="J289" s="89">
        <f>J288-H288</f>
        <v>-914</v>
      </c>
      <c r="K289" s="30">
        <f>J289/H288</f>
        <v>-0.07882028285615729</v>
      </c>
      <c r="L289" s="89">
        <f>L288-J288</f>
        <v>-649</v>
      </c>
      <c r="M289" s="30">
        <f>L289/J288</f>
        <v>-0.06075641265680584</v>
      </c>
      <c r="N289" s="79">
        <f>N288-L288</f>
        <v>-316</v>
      </c>
      <c r="O289" s="42">
        <f>N289/L288</f>
        <v>-0.031496062992125984</v>
      </c>
      <c r="P289" s="79">
        <f>P288-N288</f>
        <v>280</v>
      </c>
      <c r="Q289" s="42">
        <f>P289/N288</f>
        <v>0.028815478028198005</v>
      </c>
      <c r="R289" s="79">
        <f>R288-P288</f>
        <v>478</v>
      </c>
      <c r="S289" s="42">
        <f>R289/P288</f>
        <v>0.047814344303290984</v>
      </c>
      <c r="T289" s="79">
        <f>T288-R288</f>
        <v>-159</v>
      </c>
      <c r="U289" s="42">
        <f>T289/R288</f>
        <v>-0.015178997613365155</v>
      </c>
      <c r="V289" s="79">
        <f>V288-T288</f>
        <v>-1329</v>
      </c>
      <c r="W289" s="42">
        <f>V289/T288</f>
        <v>-0.1288290034897247</v>
      </c>
      <c r="X289" s="79">
        <f>X288-V288</f>
        <v>648</v>
      </c>
      <c r="Y289" s="42">
        <f>X289/V288</f>
        <v>0.07210415043952376</v>
      </c>
      <c r="Z289" s="85">
        <f>Z288-X288</f>
        <v>707</v>
      </c>
      <c r="AA289" s="54">
        <f>Z289/X288</f>
        <v>0.07337830825116762</v>
      </c>
      <c r="AB289" s="10"/>
    </row>
    <row r="290" spans="1:28" ht="25.5" customHeight="1" thickBot="1">
      <c r="A290" s="212"/>
      <c r="B290" s="218"/>
      <c r="C290" s="18" t="s">
        <v>21</v>
      </c>
      <c r="D290" s="80">
        <f>D288-D261</f>
        <v>171</v>
      </c>
      <c r="E290" s="31">
        <f>D290/D261</f>
        <v>0.01452599388379205</v>
      </c>
      <c r="F290" s="80">
        <f>F288-F261</f>
        <v>-935</v>
      </c>
      <c r="G290" s="31">
        <f>F290/F261</f>
        <v>-0.07161458333333333</v>
      </c>
      <c r="H290" s="80">
        <f>H288-H261</f>
        <v>-1616</v>
      </c>
      <c r="I290" s="31">
        <f>H290/H261</f>
        <v>-0.12231304874356645</v>
      </c>
      <c r="J290" s="80">
        <f>J288-J261</f>
        <v>-1240</v>
      </c>
      <c r="K290" s="31">
        <f>J290/J261</f>
        <v>-0.10400939439691327</v>
      </c>
      <c r="L290" s="80">
        <f>L288-L261</f>
        <v>-1189</v>
      </c>
      <c r="M290" s="31">
        <f>L290/L261</f>
        <v>-0.10595259312065586</v>
      </c>
      <c r="N290" s="80">
        <f>N288-N261</f>
        <v>-1565</v>
      </c>
      <c r="O290" s="31">
        <f>N290/N261</f>
        <v>-0.13871653962063463</v>
      </c>
      <c r="P290" s="80">
        <f>P288-P261</f>
        <v>-1396</v>
      </c>
      <c r="Q290" s="31">
        <f>P290/P261</f>
        <v>-0.12253137891687879</v>
      </c>
      <c r="R290" s="80">
        <f>R288-R261</f>
        <v>-1322</v>
      </c>
      <c r="S290" s="31">
        <f>R290/R261</f>
        <v>-0.11206238874290074</v>
      </c>
      <c r="T290" s="80">
        <f>T288-T261</f>
        <v>-1191</v>
      </c>
      <c r="U290" s="31">
        <f>T290/T261</f>
        <v>-0.10350221604240897</v>
      </c>
      <c r="V290" s="80">
        <f>V288-V261</f>
        <v>-2094</v>
      </c>
      <c r="W290" s="31">
        <f>V290/V261</f>
        <v>-0.1889721144301056</v>
      </c>
      <c r="X290" s="80">
        <f>X288-X261</f>
        <v>-2043</v>
      </c>
      <c r="Y290" s="31">
        <f>X290/X261</f>
        <v>-0.17494433978420962</v>
      </c>
      <c r="Z290" s="80">
        <f>Z288-Z261</f>
        <v>-810</v>
      </c>
      <c r="AA290" s="31">
        <f>Z290/Z261</f>
        <v>-0.07263271162123386</v>
      </c>
      <c r="AB290" s="10"/>
    </row>
    <row r="292" ht="13.5" thickBot="1"/>
    <row r="293" spans="1:29" ht="27" customHeight="1" thickBot="1" thickTop="1">
      <c r="A293" s="301" t="s">
        <v>163</v>
      </c>
      <c r="B293" s="301"/>
      <c r="C293" s="301"/>
      <c r="D293" s="301"/>
      <c r="E293" s="301"/>
      <c r="F293" s="301"/>
      <c r="G293" s="301"/>
      <c r="H293" s="301"/>
      <c r="I293" s="301"/>
      <c r="J293" s="301"/>
      <c r="K293" s="301"/>
      <c r="L293" s="302"/>
      <c r="M293" s="302"/>
      <c r="N293" s="302"/>
      <c r="O293" s="302"/>
      <c r="P293" s="302"/>
      <c r="Q293" s="302"/>
      <c r="R293" s="302"/>
      <c r="S293" s="302"/>
      <c r="T293" s="302"/>
      <c r="U293" s="302"/>
      <c r="V293" s="302"/>
      <c r="W293" s="302"/>
      <c r="X293" s="302"/>
      <c r="Y293" s="302"/>
      <c r="Z293" s="302"/>
      <c r="AA293" s="302"/>
      <c r="AB293" s="302"/>
      <c r="AC293" s="30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244" t="s">
        <v>0</v>
      </c>
      <c r="B295" s="262" t="s">
        <v>1</v>
      </c>
      <c r="C295" s="262"/>
      <c r="D295" s="303" t="s">
        <v>161</v>
      </c>
      <c r="E295" s="304"/>
      <c r="F295" s="304"/>
      <c r="G295" s="304"/>
      <c r="H295" s="304"/>
      <c r="I295" s="304"/>
      <c r="J295" s="304"/>
      <c r="K295" s="304"/>
      <c r="L295" s="304"/>
      <c r="M295" s="304"/>
      <c r="N295" s="304"/>
      <c r="O295" s="304"/>
      <c r="P295" s="304"/>
      <c r="Q295" s="304"/>
      <c r="R295" s="304"/>
      <c r="S295" s="304"/>
      <c r="T295" s="305"/>
      <c r="U295" s="305"/>
      <c r="V295" s="305"/>
      <c r="W295" s="305"/>
      <c r="X295" s="305"/>
      <c r="Y295" s="305"/>
      <c r="Z295" s="305"/>
      <c r="AA295" s="306"/>
      <c r="AB295" s="250" t="s">
        <v>22</v>
      </c>
      <c r="AC295" s="235" t="s">
        <v>23</v>
      </c>
      <c r="AD295" s="236"/>
    </row>
    <row r="296" spans="1:30" ht="26.25" customHeight="1" thickBot="1" thickTop="1">
      <c r="A296" s="244"/>
      <c r="B296" s="263"/>
      <c r="C296" s="279"/>
      <c r="D296" s="239" t="s">
        <v>4</v>
      </c>
      <c r="E296" s="240"/>
      <c r="F296" s="239" t="s">
        <v>5</v>
      </c>
      <c r="G296" s="240"/>
      <c r="H296" s="239" t="s">
        <v>26</v>
      </c>
      <c r="I296" s="240"/>
      <c r="J296" s="239" t="s">
        <v>27</v>
      </c>
      <c r="K296" s="240"/>
      <c r="L296" s="239" t="s">
        <v>28</v>
      </c>
      <c r="M296" s="240"/>
      <c r="N296" s="239" t="s">
        <v>29</v>
      </c>
      <c r="O296" s="240"/>
      <c r="P296" s="239" t="s">
        <v>33</v>
      </c>
      <c r="Q296" s="240"/>
      <c r="R296" s="239" t="s">
        <v>40</v>
      </c>
      <c r="S296" s="240"/>
      <c r="T296" s="239" t="s">
        <v>45</v>
      </c>
      <c r="U296" s="240"/>
      <c r="V296" s="239" t="s">
        <v>46</v>
      </c>
      <c r="W296" s="240"/>
      <c r="X296" s="239" t="s">
        <v>49</v>
      </c>
      <c r="Y296" s="240"/>
      <c r="Z296" s="219" t="s">
        <v>50</v>
      </c>
      <c r="AA296" s="220"/>
      <c r="AB296" s="251"/>
      <c r="AC296" s="237"/>
      <c r="AD296" s="238"/>
    </row>
    <row r="297" spans="1:30" ht="21.75" customHeight="1" thickBot="1" thickTop="1">
      <c r="A297" s="2"/>
      <c r="B297" s="1"/>
      <c r="C297" s="295" t="s">
        <v>37</v>
      </c>
      <c r="D297" s="296"/>
      <c r="E297" s="296"/>
      <c r="F297" s="296"/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7"/>
      <c r="U297" s="297"/>
      <c r="V297" s="297"/>
      <c r="W297" s="297"/>
      <c r="X297" s="297"/>
      <c r="Y297" s="297"/>
      <c r="Z297" s="298"/>
      <c r="AA297" s="299"/>
      <c r="AB297" s="252"/>
      <c r="AC297" s="24" t="s">
        <v>24</v>
      </c>
      <c r="AD297" s="25" t="s">
        <v>25</v>
      </c>
    </row>
    <row r="298" spans="1:30" ht="13.5" thickBot="1">
      <c r="A298" s="3"/>
      <c r="B298" s="3"/>
      <c r="C298" s="3"/>
      <c r="D298" s="6"/>
      <c r="E298" s="3"/>
      <c r="F298" s="36"/>
      <c r="G298" s="4"/>
      <c r="H298" s="37"/>
      <c r="I298" s="16"/>
      <c r="J298" s="36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00"/>
      <c r="AA298" s="248"/>
      <c r="AB298" s="284"/>
      <c r="AC298" s="258"/>
      <c r="AD298" s="259"/>
    </row>
    <row r="299" spans="1:30" ht="27.75" customHeight="1" thickBot="1" thickTop="1">
      <c r="A299" s="212" t="s">
        <v>7</v>
      </c>
      <c r="B299" s="216" t="s">
        <v>8</v>
      </c>
      <c r="C299" s="7"/>
      <c r="D299" s="78">
        <v>328503</v>
      </c>
      <c r="E299" s="22" t="s">
        <v>25</v>
      </c>
      <c r="F299" s="78">
        <v>326266</v>
      </c>
      <c r="G299" s="22" t="s">
        <v>25</v>
      </c>
      <c r="H299" s="78">
        <v>321618</v>
      </c>
      <c r="I299" s="22" t="s">
        <v>25</v>
      </c>
      <c r="J299" s="78">
        <v>314069</v>
      </c>
      <c r="K299" s="22" t="s">
        <v>25</v>
      </c>
      <c r="L299" s="78">
        <v>308607</v>
      </c>
      <c r="M299" s="22" t="s">
        <v>25</v>
      </c>
      <c r="N299" s="78">
        <v>308443</v>
      </c>
      <c r="O299" s="22" t="s">
        <v>25</v>
      </c>
      <c r="P299" s="78">
        <v>310185</v>
      </c>
      <c r="Q299" s="22" t="s">
        <v>25</v>
      </c>
      <c r="R299" s="78">
        <v>311150</v>
      </c>
      <c r="S299" s="22" t="s">
        <v>25</v>
      </c>
      <c r="T299" s="78">
        <v>309493</v>
      </c>
      <c r="U299" s="22" t="s">
        <v>25</v>
      </c>
      <c r="V299" s="78">
        <v>308214</v>
      </c>
      <c r="W299" s="22" t="s">
        <v>25</v>
      </c>
      <c r="X299" s="78">
        <v>308433</v>
      </c>
      <c r="Y299" s="22" t="s">
        <v>25</v>
      </c>
      <c r="Z299" s="84">
        <v>307864</v>
      </c>
      <c r="AA299" s="49" t="s">
        <v>25</v>
      </c>
      <c r="AB299" s="277"/>
      <c r="AC299" s="294"/>
      <c r="AD299" s="61"/>
    </row>
    <row r="300" spans="1:29" ht="27.75" customHeight="1" thickBot="1" thickTop="1">
      <c r="A300" s="212"/>
      <c r="B300" s="217"/>
      <c r="C300" s="17" t="s">
        <v>20</v>
      </c>
      <c r="D300" s="89">
        <f>D299-Z272</f>
        <v>-1404</v>
      </c>
      <c r="E300" s="30">
        <f>D300/Z272</f>
        <v>-0.004255744800807501</v>
      </c>
      <c r="F300" s="89">
        <f>F299-D299</f>
        <v>-2237</v>
      </c>
      <c r="G300" s="30">
        <f>F300/D299</f>
        <v>-0.006809679059247556</v>
      </c>
      <c r="H300" s="89">
        <f>H299-F299</f>
        <v>-4648</v>
      </c>
      <c r="I300" s="30">
        <f>H300/F299</f>
        <v>-0.014246044638423863</v>
      </c>
      <c r="J300" s="89">
        <f>J299-H299</f>
        <v>-7549</v>
      </c>
      <c r="K300" s="30">
        <f>J300/H299</f>
        <v>-0.023471944978203957</v>
      </c>
      <c r="L300" s="89">
        <f>L299-J299</f>
        <v>-5462</v>
      </c>
      <c r="M300" s="30">
        <f>L300/J299</f>
        <v>-0.017391082851220593</v>
      </c>
      <c r="N300" s="79">
        <f>N299-L299</f>
        <v>-164</v>
      </c>
      <c r="O300" s="42">
        <f>N300/L299</f>
        <v>-0.0005314202205393915</v>
      </c>
      <c r="P300" s="79">
        <f>P299-N299</f>
        <v>1742</v>
      </c>
      <c r="Q300" s="42">
        <f>P300/N299</f>
        <v>0.0056477209727567165</v>
      </c>
      <c r="R300" s="79">
        <f>R299-P299</f>
        <v>965</v>
      </c>
      <c r="S300" s="42">
        <f>R300/P299</f>
        <v>0.003111046633460677</v>
      </c>
      <c r="T300" s="79">
        <f>T299-R299</f>
        <v>-1657</v>
      </c>
      <c r="U300" s="42">
        <f>T300/R299</f>
        <v>-0.005325405752852322</v>
      </c>
      <c r="V300" s="79">
        <f>V299-T299</f>
        <v>-1279</v>
      </c>
      <c r="W300" s="42">
        <f>V300/T299</f>
        <v>-0.004132565195335597</v>
      </c>
      <c r="X300" s="79">
        <f>X299-V299</f>
        <v>219</v>
      </c>
      <c r="Y300" s="42">
        <f>X300/V299</f>
        <v>0.0007105452704938777</v>
      </c>
      <c r="Z300" s="85">
        <f>Z299-X299</f>
        <v>-569</v>
      </c>
      <c r="AA300" s="54">
        <f>Z300/X299</f>
        <v>-0.0018448090833341438</v>
      </c>
      <c r="AB300" s="88"/>
      <c r="AC300" s="165"/>
    </row>
    <row r="301" spans="1:29" ht="27.75" customHeight="1" thickBot="1" thickTop="1">
      <c r="A301" s="212"/>
      <c r="B301" s="218"/>
      <c r="C301" s="18" t="s">
        <v>21</v>
      </c>
      <c r="D301" s="80">
        <f>D299-D272</f>
        <v>-21714</v>
      </c>
      <c r="E301" s="31">
        <f>D301/D272</f>
        <v>-0.062001559033399295</v>
      </c>
      <c r="F301" s="80">
        <f>F299-F272</f>
        <v>-22373</v>
      </c>
      <c r="G301" s="31">
        <f>F301/F272</f>
        <v>-0.06417239608879098</v>
      </c>
      <c r="H301" s="80">
        <f>H299-H272</f>
        <v>-21589</v>
      </c>
      <c r="I301" s="31">
        <f>H301/H272</f>
        <v>-0.0629037286535531</v>
      </c>
      <c r="J301" s="80">
        <f>J299-J272</f>
        <v>-23058</v>
      </c>
      <c r="K301" s="31">
        <f>J301/J272</f>
        <v>-0.06839558979257075</v>
      </c>
      <c r="L301" s="80">
        <f>L299-L272</f>
        <v>-22912</v>
      </c>
      <c r="M301" s="31">
        <f>L301/L272</f>
        <v>-0.069112177582582</v>
      </c>
      <c r="N301" s="80">
        <f>N299-N272</f>
        <v>-22204</v>
      </c>
      <c r="O301" s="31">
        <f>N301/N272</f>
        <v>-0.06715318753837174</v>
      </c>
      <c r="P301" s="80">
        <f>P299-P272</f>
        <v>-23425</v>
      </c>
      <c r="Q301" s="31">
        <f>P301/P272</f>
        <v>-0.07021672012229849</v>
      </c>
      <c r="R301" s="80">
        <f>R299-R272</f>
        <v>-23165</v>
      </c>
      <c r="S301" s="31">
        <f>R301/R272</f>
        <v>-0.06929093818703917</v>
      </c>
      <c r="T301" s="80">
        <f>T299-T272</f>
        <v>-21086</v>
      </c>
      <c r="U301" s="31">
        <f>T301/T272</f>
        <v>-0.06378505591704252</v>
      </c>
      <c r="V301" s="80">
        <f>V299-V272</f>
        <v>-20681</v>
      </c>
      <c r="W301" s="31">
        <f>V301/V272</f>
        <v>-0.06288025053588531</v>
      </c>
      <c r="X301" s="80">
        <f>X299-X272</f>
        <v>-20230</v>
      </c>
      <c r="Y301" s="31">
        <f>X301/X272</f>
        <v>-0.061552410828112684</v>
      </c>
      <c r="Z301" s="85">
        <f>Z299-Z272</f>
        <v>-22043</v>
      </c>
      <c r="AA301" s="54">
        <f>Z301/Z272</f>
        <v>-0.06681579960413087</v>
      </c>
      <c r="AB301" s="196"/>
      <c r="AC301" s="43"/>
    </row>
    <row r="302" spans="1:30" ht="27.75" customHeight="1" thickBot="1" thickTop="1">
      <c r="A302" s="212" t="s">
        <v>9</v>
      </c>
      <c r="B302" s="216" t="s">
        <v>19</v>
      </c>
      <c r="C302" s="19"/>
      <c r="D302" s="81">
        <v>11062</v>
      </c>
      <c r="E302" s="23" t="s">
        <v>25</v>
      </c>
      <c r="F302" s="81">
        <v>8284</v>
      </c>
      <c r="G302" s="23" t="s">
        <v>25</v>
      </c>
      <c r="H302" s="81">
        <v>8166</v>
      </c>
      <c r="I302" s="23" t="s">
        <v>25</v>
      </c>
      <c r="J302" s="81">
        <v>8503</v>
      </c>
      <c r="K302" s="23" t="s">
        <v>25</v>
      </c>
      <c r="L302" s="81">
        <v>8132</v>
      </c>
      <c r="M302" s="23" t="s">
        <v>25</v>
      </c>
      <c r="N302" s="81">
        <v>10409</v>
      </c>
      <c r="O302" s="23" t="s">
        <v>25</v>
      </c>
      <c r="P302" s="81">
        <v>13434</v>
      </c>
      <c r="Q302" s="23" t="s">
        <v>25</v>
      </c>
      <c r="R302" s="81">
        <v>10413</v>
      </c>
      <c r="S302" s="23" t="s">
        <v>25</v>
      </c>
      <c r="T302" s="81">
        <v>12133</v>
      </c>
      <c r="U302" s="23" t="s">
        <v>25</v>
      </c>
      <c r="V302" s="81">
        <v>13014</v>
      </c>
      <c r="W302" s="23" t="s">
        <v>25</v>
      </c>
      <c r="X302" s="81">
        <v>10400</v>
      </c>
      <c r="Y302" s="23" t="s">
        <v>25</v>
      </c>
      <c r="Z302" s="87">
        <v>9894</v>
      </c>
      <c r="AA302" s="49" t="s">
        <v>25</v>
      </c>
      <c r="AB302" s="39">
        <f>D302+F302+H302+J302+L302+N302+P302+R302+T302+V302+X302+Z302</f>
        <v>123844</v>
      </c>
      <c r="AC302" s="26"/>
      <c r="AD302" s="29"/>
    </row>
    <row r="303" spans="1:30" ht="27.75" customHeight="1" thickBot="1" thickTop="1">
      <c r="A303" s="212"/>
      <c r="B303" s="217"/>
      <c r="C303" s="17" t="s">
        <v>20</v>
      </c>
      <c r="D303" s="89">
        <f>D302-Z275</f>
        <v>880</v>
      </c>
      <c r="E303" s="30">
        <f>D303/Z275</f>
        <v>0.08642702808878414</v>
      </c>
      <c r="F303" s="89">
        <f>F302-D302</f>
        <v>-2778</v>
      </c>
      <c r="G303" s="30">
        <f>F303/D302</f>
        <v>-0.251129994576026</v>
      </c>
      <c r="H303" s="89">
        <f>H302-F302</f>
        <v>-118</v>
      </c>
      <c r="I303" s="30">
        <f>H303/F302</f>
        <v>-0.014244326412361178</v>
      </c>
      <c r="J303" s="89">
        <f>J302-H302</f>
        <v>337</v>
      </c>
      <c r="K303" s="30">
        <f>J303/H302</f>
        <v>0.04126867499387705</v>
      </c>
      <c r="L303" s="89">
        <f>L302-J302</f>
        <v>-371</v>
      </c>
      <c r="M303" s="30">
        <f>L303/J302</f>
        <v>-0.043631659414324356</v>
      </c>
      <c r="N303" s="79">
        <f>N302-L302</f>
        <v>2277</v>
      </c>
      <c r="O303" s="42">
        <f>N303/L302</f>
        <v>0.28000491883915396</v>
      </c>
      <c r="P303" s="79">
        <f>P302-N302</f>
        <v>3025</v>
      </c>
      <c r="Q303" s="42">
        <f>P303/N302</f>
        <v>0.29061389182438274</v>
      </c>
      <c r="R303" s="79">
        <f>R302-P302</f>
        <v>-3021</v>
      </c>
      <c r="S303" s="42">
        <f>R303/P302</f>
        <v>-0.2248771773112997</v>
      </c>
      <c r="T303" s="79">
        <f>T302-R302</f>
        <v>1720</v>
      </c>
      <c r="U303" s="42">
        <f>T303/R302</f>
        <v>0.1651781427062326</v>
      </c>
      <c r="V303" s="79">
        <f>V302-T302</f>
        <v>881</v>
      </c>
      <c r="W303" s="42">
        <f>V303/T302</f>
        <v>0.07261188494189401</v>
      </c>
      <c r="X303" s="79">
        <f>X302-V302</f>
        <v>-2614</v>
      </c>
      <c r="Y303" s="42">
        <f>X303/V302</f>
        <v>-0.20086061164899338</v>
      </c>
      <c r="Z303" s="85">
        <f>Z302-X302</f>
        <v>-506</v>
      </c>
      <c r="AA303" s="54">
        <f>Z303/X302</f>
        <v>-0.04865384615384615</v>
      </c>
      <c r="AB303" s="176">
        <f>AB302-D302-F302-H302</f>
        <v>96332</v>
      </c>
      <c r="AC303" s="178"/>
      <c r="AD303" s="91"/>
    </row>
    <row r="304" spans="1:30" ht="27.75" customHeight="1" thickBot="1" thickTop="1">
      <c r="A304" s="212"/>
      <c r="B304" s="218"/>
      <c r="C304" s="18" t="s">
        <v>21</v>
      </c>
      <c r="D304" s="80">
        <f>D302-D275</f>
        <v>-79</v>
      </c>
      <c r="E304" s="31">
        <f>D304/D275</f>
        <v>-0.007090925410645364</v>
      </c>
      <c r="F304" s="80">
        <f>F302-F275</f>
        <v>-387</v>
      </c>
      <c r="G304" s="31">
        <f>F304/F275</f>
        <v>-0.04463153038865183</v>
      </c>
      <c r="H304" s="80">
        <f>H302-H275</f>
        <v>302</v>
      </c>
      <c r="I304" s="31">
        <f>H304/H275</f>
        <v>0.0384028484231943</v>
      </c>
      <c r="J304" s="80">
        <f>J302-J275</f>
        <v>710</v>
      </c>
      <c r="K304" s="31">
        <f>J304/J275</f>
        <v>0.09110740408058514</v>
      </c>
      <c r="L304" s="80">
        <f>L302-L275</f>
        <v>446</v>
      </c>
      <c r="M304" s="31">
        <f>L304/L275</f>
        <v>0.05802758261774655</v>
      </c>
      <c r="N304" s="80">
        <f>N302-N275</f>
        <v>-445</v>
      </c>
      <c r="O304" s="31">
        <f>N304/N275</f>
        <v>-0.04099871015293901</v>
      </c>
      <c r="P304" s="80">
        <f>P302-P275</f>
        <v>146</v>
      </c>
      <c r="Q304" s="31">
        <f>P304/P275</f>
        <v>0.01098735701384708</v>
      </c>
      <c r="R304" s="80">
        <f>R302-R275</f>
        <v>-608</v>
      </c>
      <c r="S304" s="31">
        <f>R304/R275</f>
        <v>-0.05516740767625442</v>
      </c>
      <c r="T304" s="80">
        <f>T302-T275</f>
        <v>1189</v>
      </c>
      <c r="U304" s="31">
        <f>T304/T275</f>
        <v>0.10864400584795321</v>
      </c>
      <c r="V304" s="80">
        <f>V302-V275</f>
        <v>1695</v>
      </c>
      <c r="W304" s="31">
        <f>V304/V275</f>
        <v>0.14974821097270077</v>
      </c>
      <c r="X304" s="80">
        <f>X302-X275</f>
        <v>441</v>
      </c>
      <c r="Y304" s="31">
        <f>X304/X275</f>
        <v>0.04428155437292901</v>
      </c>
      <c r="Z304" s="85">
        <f>Z302-Z275</f>
        <v>-288</v>
      </c>
      <c r="AA304" s="54">
        <f>Z304/Z275</f>
        <v>-0.02828520919269299</v>
      </c>
      <c r="AB304" s="189"/>
      <c r="AC304" s="156"/>
      <c r="AD304" s="47"/>
    </row>
    <row r="305" spans="1:30" ht="27.75" customHeight="1" thickBot="1" thickTop="1">
      <c r="A305" s="212" t="s">
        <v>10</v>
      </c>
      <c r="B305" s="216" t="s">
        <v>17</v>
      </c>
      <c r="C305" s="20"/>
      <c r="D305" s="82">
        <v>8005</v>
      </c>
      <c r="E305" s="23" t="s">
        <v>25</v>
      </c>
      <c r="F305" s="82">
        <v>6832</v>
      </c>
      <c r="G305" s="23" t="s">
        <v>25</v>
      </c>
      <c r="H305" s="82">
        <v>8977</v>
      </c>
      <c r="I305" s="23" t="s">
        <v>25</v>
      </c>
      <c r="J305" s="82">
        <v>11422</v>
      </c>
      <c r="K305" s="23" t="s">
        <v>25</v>
      </c>
      <c r="L305" s="82">
        <v>9127</v>
      </c>
      <c r="M305" s="23" t="s">
        <v>25</v>
      </c>
      <c r="N305" s="82">
        <v>7317</v>
      </c>
      <c r="O305" s="23" t="s">
        <v>25</v>
      </c>
      <c r="P305" s="82">
        <v>8103</v>
      </c>
      <c r="Q305" s="23" t="s">
        <v>25</v>
      </c>
      <c r="R305" s="82">
        <v>5664</v>
      </c>
      <c r="S305" s="23" t="s">
        <v>25</v>
      </c>
      <c r="T305" s="82">
        <v>10420</v>
      </c>
      <c r="U305" s="23" t="s">
        <v>25</v>
      </c>
      <c r="V305" s="82">
        <v>9186</v>
      </c>
      <c r="W305" s="23" t="s">
        <v>25</v>
      </c>
      <c r="X305" s="82">
        <v>6353</v>
      </c>
      <c r="Y305" s="23" t="s">
        <v>25</v>
      </c>
      <c r="Z305" s="88">
        <v>6544</v>
      </c>
      <c r="AA305" s="49" t="s">
        <v>25</v>
      </c>
      <c r="AB305" s="39">
        <f>D305+F305+H305+J305+L305+N305+P305+R305+T305+V305+X305+Z305</f>
        <v>97950</v>
      </c>
      <c r="AC305" s="26"/>
      <c r="AD305" s="29"/>
    </row>
    <row r="306" spans="1:30" ht="27.75" customHeight="1" thickBot="1" thickTop="1">
      <c r="A306" s="212"/>
      <c r="B306" s="217"/>
      <c r="C306" s="21" t="s">
        <v>20</v>
      </c>
      <c r="D306" s="89">
        <f>D305-Z278</f>
        <v>2256</v>
      </c>
      <c r="E306" s="30">
        <f>D306/Z278</f>
        <v>0.3924160723604105</v>
      </c>
      <c r="F306" s="89">
        <f>F305-D305</f>
        <v>-1173</v>
      </c>
      <c r="G306" s="30">
        <f>F306/D305</f>
        <v>-0.14653341661461586</v>
      </c>
      <c r="H306" s="89">
        <f>H305-F305</f>
        <v>2145</v>
      </c>
      <c r="I306" s="30">
        <f>H306/F305</f>
        <v>0.313963700234192</v>
      </c>
      <c r="J306" s="89">
        <f>J305-H305</f>
        <v>2445</v>
      </c>
      <c r="K306" s="30">
        <f>J306/H305</f>
        <v>0.2723627046897627</v>
      </c>
      <c r="L306" s="89">
        <f>L305-J305</f>
        <v>-2295</v>
      </c>
      <c r="M306" s="30">
        <f>L306/J305</f>
        <v>-0.20092803361933112</v>
      </c>
      <c r="N306" s="79">
        <f>N305-L305</f>
        <v>-1810</v>
      </c>
      <c r="O306" s="42">
        <f>N306/L305</f>
        <v>-0.19831269858661116</v>
      </c>
      <c r="P306" s="79">
        <f>P305-N305</f>
        <v>786</v>
      </c>
      <c r="Q306" s="42">
        <f>P306/N305</f>
        <v>0.10742107421074211</v>
      </c>
      <c r="R306" s="79">
        <f>R305-P305</f>
        <v>-2439</v>
      </c>
      <c r="S306" s="42">
        <f>R306/P305</f>
        <v>-0.30099962976675304</v>
      </c>
      <c r="T306" s="79">
        <f>T305-R305</f>
        <v>4756</v>
      </c>
      <c r="U306" s="42">
        <f>T306/R305</f>
        <v>0.8396892655367232</v>
      </c>
      <c r="V306" s="79">
        <f>V305-T305</f>
        <v>-1234</v>
      </c>
      <c r="W306" s="42">
        <f>V306/T305</f>
        <v>-0.11842610364683301</v>
      </c>
      <c r="X306" s="79">
        <f>X305-V305</f>
        <v>-2833</v>
      </c>
      <c r="Y306" s="42">
        <f>X306/V305</f>
        <v>-0.30840409318528195</v>
      </c>
      <c r="Z306" s="85">
        <f>Z305-X305</f>
        <v>191</v>
      </c>
      <c r="AA306" s="54">
        <f>Z306/X305</f>
        <v>0.030064536439477412</v>
      </c>
      <c r="AB306" s="176">
        <f>AB305-D305-F305-H305</f>
        <v>74136</v>
      </c>
      <c r="AC306" s="48"/>
      <c r="AD306" s="91"/>
    </row>
    <row r="307" spans="1:30" ht="27.75" customHeight="1" thickBot="1" thickTop="1">
      <c r="A307" s="212"/>
      <c r="B307" s="218"/>
      <c r="C307" s="18" t="s">
        <v>21</v>
      </c>
      <c r="D307" s="80">
        <f>D305-D278</f>
        <v>1074</v>
      </c>
      <c r="E307" s="31">
        <f>D307/D278</f>
        <v>0.1549559948059443</v>
      </c>
      <c r="F307" s="80">
        <f>F305-F278</f>
        <v>67</v>
      </c>
      <c r="G307" s="31">
        <f>F307/F278</f>
        <v>0.009903917220990393</v>
      </c>
      <c r="H307" s="80">
        <f>H305-H278</f>
        <v>-159</v>
      </c>
      <c r="I307" s="31">
        <f>H307/H278</f>
        <v>-0.01740367775831874</v>
      </c>
      <c r="J307" s="80">
        <f>J305-J278</f>
        <v>1145</v>
      </c>
      <c r="K307" s="31">
        <f>J307/J278</f>
        <v>0.11141383672277902</v>
      </c>
      <c r="L307" s="80">
        <f>L305-L278</f>
        <v>-940</v>
      </c>
      <c r="M307" s="31">
        <f>L307/L278</f>
        <v>-0.09337439157643787</v>
      </c>
      <c r="N307" s="80">
        <f>N305-N278</f>
        <v>-1098</v>
      </c>
      <c r="O307" s="31">
        <f>N307/N278</f>
        <v>-0.1304812834224599</v>
      </c>
      <c r="P307" s="80">
        <f>P305-P278</f>
        <v>692</v>
      </c>
      <c r="Q307" s="31">
        <f>P307/P278</f>
        <v>0.09337471326406693</v>
      </c>
      <c r="R307" s="80">
        <f>R305-R278</f>
        <v>-774</v>
      </c>
      <c r="S307" s="31">
        <f>R307/R278</f>
        <v>-0.12022367194780988</v>
      </c>
      <c r="T307" s="80">
        <f>T305-T278</f>
        <v>-650</v>
      </c>
      <c r="U307" s="31">
        <f>T307/T278</f>
        <v>-0.05871725383920506</v>
      </c>
      <c r="V307" s="80">
        <f>V305-V278</f>
        <v>665</v>
      </c>
      <c r="W307" s="31">
        <f>V307/V278</f>
        <v>0.07804248327661073</v>
      </c>
      <c r="X307" s="80">
        <f>X305-X278</f>
        <v>-252</v>
      </c>
      <c r="Y307" s="31">
        <f>X307/X278</f>
        <v>-0.03815291445874338</v>
      </c>
      <c r="Z307" s="85">
        <f>Z305-Z278</f>
        <v>795</v>
      </c>
      <c r="AA307" s="54">
        <f>Z307/Z278</f>
        <v>0.13828491911636806</v>
      </c>
      <c r="AB307" s="40"/>
      <c r="AC307" s="48"/>
      <c r="AD307" s="47"/>
    </row>
    <row r="308" spans="1:30" ht="27.75" customHeight="1" thickBot="1" thickTop="1">
      <c r="A308" s="212" t="s">
        <v>11</v>
      </c>
      <c r="B308" s="216" t="s">
        <v>18</v>
      </c>
      <c r="C308" s="20"/>
      <c r="D308" s="82">
        <v>3606</v>
      </c>
      <c r="E308" s="23" t="s">
        <v>25</v>
      </c>
      <c r="F308" s="82">
        <v>3647</v>
      </c>
      <c r="G308" s="23" t="s">
        <v>25</v>
      </c>
      <c r="H308" s="82">
        <v>3591</v>
      </c>
      <c r="I308" s="23" t="s">
        <v>25</v>
      </c>
      <c r="J308" s="82">
        <v>7497</v>
      </c>
      <c r="K308" s="23" t="s">
        <v>25</v>
      </c>
      <c r="L308" s="82">
        <v>3352</v>
      </c>
      <c r="M308" s="23" t="s">
        <v>25</v>
      </c>
      <c r="N308" s="82">
        <v>2410</v>
      </c>
      <c r="O308" s="23" t="s">
        <v>25</v>
      </c>
      <c r="P308" s="82">
        <v>2688</v>
      </c>
      <c r="Q308" s="23" t="s">
        <v>25</v>
      </c>
      <c r="R308" s="82">
        <v>2394</v>
      </c>
      <c r="S308" s="23" t="s">
        <v>25</v>
      </c>
      <c r="T308" s="82">
        <v>3359</v>
      </c>
      <c r="U308" s="23" t="s">
        <v>25</v>
      </c>
      <c r="V308" s="82">
        <v>3719</v>
      </c>
      <c r="W308" s="23" t="s">
        <v>25</v>
      </c>
      <c r="X308" s="82">
        <v>3391</v>
      </c>
      <c r="Y308" s="23" t="s">
        <v>25</v>
      </c>
      <c r="Z308" s="88">
        <v>3955</v>
      </c>
      <c r="AA308" s="49" t="s">
        <v>25</v>
      </c>
      <c r="AB308" s="39">
        <f>D308+F308+H308+J308+L308+N308+P308+R308+T308+V308+X308+Z308</f>
        <v>43609</v>
      </c>
      <c r="AC308" s="26"/>
      <c r="AD308" s="29"/>
    </row>
    <row r="309" spans="1:30" ht="27.75" customHeight="1" thickBot="1" thickTop="1">
      <c r="A309" s="212"/>
      <c r="B309" s="217"/>
      <c r="C309" s="21" t="s">
        <v>20</v>
      </c>
      <c r="D309" s="89">
        <f>D308-Z281</f>
        <v>1179</v>
      </c>
      <c r="E309" s="30">
        <f>D309/Z281</f>
        <v>0.4857849196538937</v>
      </c>
      <c r="F309" s="89">
        <f>F308-D308</f>
        <v>41</v>
      </c>
      <c r="G309" s="30">
        <f>F309/D308</f>
        <v>0.01136993899057127</v>
      </c>
      <c r="H309" s="89">
        <f>H308-F308</f>
        <v>-56</v>
      </c>
      <c r="I309" s="30">
        <f>H309/F308</f>
        <v>-0.015355086372360844</v>
      </c>
      <c r="J309" s="89">
        <f>J308-H308</f>
        <v>3906</v>
      </c>
      <c r="K309" s="30">
        <f>J309/H308</f>
        <v>1.087719298245614</v>
      </c>
      <c r="L309" s="89">
        <f>L308-J308</f>
        <v>-4145</v>
      </c>
      <c r="M309" s="30">
        <f>L309/J308</f>
        <v>-0.5528878217953849</v>
      </c>
      <c r="N309" s="79">
        <f>N308-L308</f>
        <v>-942</v>
      </c>
      <c r="O309" s="42">
        <f>N309/L308</f>
        <v>-0.28102625298329353</v>
      </c>
      <c r="P309" s="79">
        <f>P308-N308</f>
        <v>278</v>
      </c>
      <c r="Q309" s="42">
        <f>P309/N308</f>
        <v>0.11535269709543569</v>
      </c>
      <c r="R309" s="79">
        <f>R308-P308</f>
        <v>-294</v>
      </c>
      <c r="S309" s="42">
        <f>R309/P308</f>
        <v>-0.109375</v>
      </c>
      <c r="T309" s="79">
        <f>T308-R308</f>
        <v>965</v>
      </c>
      <c r="U309" s="42">
        <f>T309/R308</f>
        <v>0.40309106098579783</v>
      </c>
      <c r="V309" s="79">
        <f>V308-T308</f>
        <v>360</v>
      </c>
      <c r="W309" s="42">
        <f>V309/T308</f>
        <v>0.10717475439118786</v>
      </c>
      <c r="X309" s="79">
        <f>X308-V308</f>
        <v>-328</v>
      </c>
      <c r="Y309" s="42">
        <f>X309/V308</f>
        <v>-0.08819575154611455</v>
      </c>
      <c r="Z309" s="85">
        <f>Z308-X308</f>
        <v>564</v>
      </c>
      <c r="AA309" s="54">
        <f>Z309/X308</f>
        <v>0.16632261869654968</v>
      </c>
      <c r="AB309" s="176">
        <f>AB308-D308-F308-H308</f>
        <v>32765</v>
      </c>
      <c r="AC309" s="48"/>
      <c r="AD309" s="91"/>
    </row>
    <row r="310" spans="1:30" ht="27.75" customHeight="1" thickBot="1" thickTop="1">
      <c r="A310" s="212"/>
      <c r="B310" s="218"/>
      <c r="C310" s="18" t="s">
        <v>21</v>
      </c>
      <c r="D310" s="80">
        <f>D308-D281</f>
        <v>-1254</v>
      </c>
      <c r="E310" s="31">
        <f>D310/D281</f>
        <v>-0.2580246913580247</v>
      </c>
      <c r="F310" s="80">
        <f>F308-F281</f>
        <v>-624</v>
      </c>
      <c r="G310" s="31">
        <f>F310/F281</f>
        <v>-0.14610161554671036</v>
      </c>
      <c r="H310" s="80">
        <f>H308-H281</f>
        <v>-997</v>
      </c>
      <c r="I310" s="31">
        <f>H310/H281</f>
        <v>-0.21730601569311248</v>
      </c>
      <c r="J310" s="80">
        <f>J308-J281</f>
        <v>2775</v>
      </c>
      <c r="K310" s="31">
        <f>J310/J281</f>
        <v>0.5876747141041931</v>
      </c>
      <c r="L310" s="80">
        <f>L308-L281</f>
        <v>-1939</v>
      </c>
      <c r="M310" s="31">
        <f>L310/L281</f>
        <v>-0.36647136647136647</v>
      </c>
      <c r="N310" s="80">
        <f>N308-N281</f>
        <v>-1069</v>
      </c>
      <c r="O310" s="31">
        <f>N310/N281</f>
        <v>-0.3072722046565105</v>
      </c>
      <c r="P310" s="80">
        <f>P308-P281</f>
        <v>-512</v>
      </c>
      <c r="Q310" s="31">
        <f>P310/P281</f>
        <v>-0.16</v>
      </c>
      <c r="R310" s="80">
        <f>R308-R281</f>
        <v>-361</v>
      </c>
      <c r="S310" s="31">
        <f>R310/R281</f>
        <v>-0.1310344827586207</v>
      </c>
      <c r="T310" s="80">
        <f>T308-T281</f>
        <v>-2154</v>
      </c>
      <c r="U310" s="31">
        <f>T310/T281</f>
        <v>-0.3907128605115182</v>
      </c>
      <c r="V310" s="80">
        <f>V308-V281</f>
        <v>-31</v>
      </c>
      <c r="W310" s="31">
        <f>V310/V281</f>
        <v>-0.008266666666666667</v>
      </c>
      <c r="X310" s="80">
        <f>X308-X281</f>
        <v>692</v>
      </c>
      <c r="Y310" s="31">
        <f>X310/X281</f>
        <v>0.2563912560207484</v>
      </c>
      <c r="Z310" s="85">
        <f>Z308-Z281</f>
        <v>1528</v>
      </c>
      <c r="AA310" s="54">
        <f>Z310/Z281</f>
        <v>0.6295838483724763</v>
      </c>
      <c r="AB310" s="40"/>
      <c r="AC310" s="90"/>
      <c r="AD310" s="47"/>
    </row>
    <row r="311" spans="1:30" ht="27.75" customHeight="1" thickBot="1" thickTop="1">
      <c r="A311" s="212" t="s">
        <v>12</v>
      </c>
      <c r="B311" s="216" t="s">
        <v>16</v>
      </c>
      <c r="C311" s="20"/>
      <c r="D311" s="82">
        <v>8557</v>
      </c>
      <c r="E311" s="23" t="s">
        <v>25</v>
      </c>
      <c r="F311" s="82">
        <v>5644</v>
      </c>
      <c r="G311" s="23" t="s">
        <v>25</v>
      </c>
      <c r="H311" s="82">
        <v>5744</v>
      </c>
      <c r="I311" s="23" t="s">
        <v>25</v>
      </c>
      <c r="J311" s="82">
        <v>6275</v>
      </c>
      <c r="K311" s="23" t="s">
        <v>25</v>
      </c>
      <c r="L311" s="82">
        <v>6147</v>
      </c>
      <c r="M311" s="23" t="s">
        <v>25</v>
      </c>
      <c r="N311" s="82">
        <v>5503</v>
      </c>
      <c r="O311" s="23" t="s">
        <v>25</v>
      </c>
      <c r="P311" s="82">
        <v>8224</v>
      </c>
      <c r="Q311" s="23" t="s">
        <v>25</v>
      </c>
      <c r="R311" s="82">
        <v>7334</v>
      </c>
      <c r="S311" s="23" t="s">
        <v>25</v>
      </c>
      <c r="T311" s="82">
        <v>7565</v>
      </c>
      <c r="U311" s="23" t="s">
        <v>25</v>
      </c>
      <c r="V311" s="82">
        <v>7499</v>
      </c>
      <c r="W311" s="23" t="s">
        <v>25</v>
      </c>
      <c r="X311" s="82">
        <v>6735</v>
      </c>
      <c r="Y311" s="23" t="s">
        <v>25</v>
      </c>
      <c r="Z311" s="88">
        <v>7082</v>
      </c>
      <c r="AA311" s="49" t="s">
        <v>25</v>
      </c>
      <c r="AB311" s="39">
        <f>D311+F311+H311+J311+L311+N311+P311+R311+T311+V311+X311+Z311</f>
        <v>82309</v>
      </c>
      <c r="AC311" s="26"/>
      <c r="AD311" s="29"/>
    </row>
    <row r="312" spans="1:30" ht="27.75" customHeight="1" thickBot="1" thickTop="1">
      <c r="A312" s="212"/>
      <c r="B312" s="217"/>
      <c r="C312" s="21" t="s">
        <v>20</v>
      </c>
      <c r="D312" s="89">
        <f>D311-Z284</f>
        <v>1089</v>
      </c>
      <c r="E312" s="30">
        <f>D312/Z284</f>
        <v>0.14582217461167649</v>
      </c>
      <c r="F312" s="89">
        <f>F311-D311</f>
        <v>-2913</v>
      </c>
      <c r="G312" s="30">
        <f>F312/D311</f>
        <v>-0.3404230454598574</v>
      </c>
      <c r="H312" s="89">
        <f>H311-F311</f>
        <v>100</v>
      </c>
      <c r="I312" s="30">
        <f>H312/F311</f>
        <v>0.01771793054571226</v>
      </c>
      <c r="J312" s="89">
        <f>J311-H311</f>
        <v>531</v>
      </c>
      <c r="K312" s="30">
        <f>J312/H311</f>
        <v>0.09244428969359332</v>
      </c>
      <c r="L312" s="89">
        <f>L311-J311</f>
        <v>-128</v>
      </c>
      <c r="M312" s="30">
        <f>L312/J311</f>
        <v>-0.020398406374501993</v>
      </c>
      <c r="N312" s="79">
        <f>N311-L311</f>
        <v>-644</v>
      </c>
      <c r="O312" s="42">
        <f>N312/L311</f>
        <v>-0.10476655278997885</v>
      </c>
      <c r="P312" s="79">
        <f>P311-N311</f>
        <v>2721</v>
      </c>
      <c r="Q312" s="42">
        <f>P312/N311</f>
        <v>0.494457568598946</v>
      </c>
      <c r="R312" s="79">
        <f>R311-P311</f>
        <v>-890</v>
      </c>
      <c r="S312" s="42">
        <f>R312/P311</f>
        <v>-0.10821984435797666</v>
      </c>
      <c r="T312" s="79">
        <f>T311-R311</f>
        <v>231</v>
      </c>
      <c r="U312" s="42">
        <f>T312/R311</f>
        <v>0.03149713662394328</v>
      </c>
      <c r="V312" s="79">
        <f>V311-T311</f>
        <v>-66</v>
      </c>
      <c r="W312" s="42">
        <f>V312/T311</f>
        <v>-0.008724388631857238</v>
      </c>
      <c r="X312" s="79">
        <f>X311-V311</f>
        <v>-764</v>
      </c>
      <c r="Y312" s="42">
        <f>X312/V311</f>
        <v>-0.10188025070009335</v>
      </c>
      <c r="Z312" s="85">
        <f>Z311-X311</f>
        <v>347</v>
      </c>
      <c r="AA312" s="54">
        <f>Z312/X311</f>
        <v>0.05152190051967335</v>
      </c>
      <c r="AB312" s="176">
        <f>AB311-D311-F311-H311</f>
        <v>62364</v>
      </c>
      <c r="AC312" s="115"/>
      <c r="AD312" s="91"/>
    </row>
    <row r="313" spans="1:28" ht="27.75" customHeight="1" thickBot="1" thickTop="1">
      <c r="A313" s="212"/>
      <c r="B313" s="218"/>
      <c r="C313" s="18" t="s">
        <v>21</v>
      </c>
      <c r="D313" s="80">
        <f>D311-D284</f>
        <v>3363</v>
      </c>
      <c r="E313" s="31">
        <f>D313/D284</f>
        <v>0.6474778590681556</v>
      </c>
      <c r="F313" s="80">
        <f>F311-F284</f>
        <v>-166</v>
      </c>
      <c r="G313" s="31">
        <f>F313/F284</f>
        <v>-0.02857142857142857</v>
      </c>
      <c r="H313" s="80">
        <f>H311-H284</f>
        <v>489</v>
      </c>
      <c r="I313" s="31">
        <f>H313/H284</f>
        <v>0.09305423406279734</v>
      </c>
      <c r="J313" s="80">
        <f>J311-J284</f>
        <v>-1518</v>
      </c>
      <c r="K313" s="31">
        <f>J313/J284</f>
        <v>-0.19479019633003977</v>
      </c>
      <c r="L313" s="80">
        <f>L311-L284</f>
        <v>539</v>
      </c>
      <c r="M313" s="31">
        <f>L313/L284</f>
        <v>0.09611269614835949</v>
      </c>
      <c r="N313" s="80">
        <f>N311-N284</f>
        <v>-375</v>
      </c>
      <c r="O313" s="31">
        <f>N313/N284</f>
        <v>-0.06379720993535216</v>
      </c>
      <c r="P313" s="80">
        <f>P311-P284</f>
        <v>431</v>
      </c>
      <c r="Q313" s="31">
        <f>P313/P284</f>
        <v>0.0553060438855383</v>
      </c>
      <c r="R313" s="80">
        <f>R311-R284</f>
        <v>-486</v>
      </c>
      <c r="S313" s="31">
        <f>R313/R284</f>
        <v>-0.062148337595907925</v>
      </c>
      <c r="T313" s="80">
        <f>T311-T284</f>
        <v>1096</v>
      </c>
      <c r="U313" s="31">
        <f>T313/T284</f>
        <v>0.1694234039264183</v>
      </c>
      <c r="V313" s="80">
        <f>V311-V284</f>
        <v>341</v>
      </c>
      <c r="W313" s="31">
        <f>V313/V284</f>
        <v>0.04763900530874546</v>
      </c>
      <c r="X313" s="80">
        <f>X311-X284</f>
        <v>114</v>
      </c>
      <c r="Y313" s="31">
        <f>X313/X284</f>
        <v>0.017217942908926143</v>
      </c>
      <c r="Z313" s="85">
        <f>Z311-Z284</f>
        <v>-386</v>
      </c>
      <c r="AA313" s="54">
        <f>Z313/Z284</f>
        <v>-0.05168719871451526</v>
      </c>
      <c r="AB313" s="10"/>
    </row>
    <row r="314" spans="1:28" ht="27.75" customHeight="1" thickBot="1">
      <c r="A314" s="266" t="s">
        <v>13</v>
      </c>
      <c r="B314" s="292"/>
      <c r="C314" s="292"/>
      <c r="D314" s="292"/>
      <c r="E314" s="292"/>
      <c r="F314" s="292"/>
      <c r="G314" s="292"/>
      <c r="H314" s="292"/>
      <c r="I314" s="292"/>
      <c r="J314" s="292"/>
      <c r="K314" s="292"/>
      <c r="L314" s="292"/>
      <c r="M314" s="292"/>
      <c r="N314" s="292"/>
      <c r="O314" s="292"/>
      <c r="P314" s="292"/>
      <c r="Q314" s="292"/>
      <c r="R314" s="292"/>
      <c r="S314" s="292"/>
      <c r="T314" s="292"/>
      <c r="U314" s="292"/>
      <c r="V314" s="292"/>
      <c r="W314" s="292"/>
      <c r="X314" s="292"/>
      <c r="Y314" s="292"/>
      <c r="Z314" s="292"/>
      <c r="AA314" s="293"/>
      <c r="AB314" s="10"/>
    </row>
    <row r="315" spans="1:28" ht="27.75" customHeight="1" thickBot="1">
      <c r="A315" s="212" t="s">
        <v>14</v>
      </c>
      <c r="B315" s="216" t="s">
        <v>15</v>
      </c>
      <c r="C315" s="5"/>
      <c r="D315" s="82">
        <v>9960</v>
      </c>
      <c r="E315" s="23" t="s">
        <v>25</v>
      </c>
      <c r="F315" s="82">
        <v>11972</v>
      </c>
      <c r="G315" s="23" t="s">
        <v>25</v>
      </c>
      <c r="H315" s="82">
        <v>11476</v>
      </c>
      <c r="I315" s="23" t="s">
        <v>25</v>
      </c>
      <c r="J315" s="82">
        <v>10336</v>
      </c>
      <c r="K315" s="23" t="s">
        <v>25</v>
      </c>
      <c r="L315" s="82">
        <v>10292</v>
      </c>
      <c r="M315" s="23" t="s">
        <v>25</v>
      </c>
      <c r="N315" s="82">
        <v>10238</v>
      </c>
      <c r="O315" s="23" t="s">
        <v>25</v>
      </c>
      <c r="P315" s="82">
        <v>10569</v>
      </c>
      <c r="Q315" s="23" t="s">
        <v>25</v>
      </c>
      <c r="R315" s="82">
        <v>10953</v>
      </c>
      <c r="S315" s="23" t="s">
        <v>25</v>
      </c>
      <c r="T315" s="82">
        <v>10445</v>
      </c>
      <c r="U315" s="23" t="s">
        <v>25</v>
      </c>
      <c r="V315" s="82">
        <v>10552</v>
      </c>
      <c r="W315" s="23" t="s">
        <v>25</v>
      </c>
      <c r="X315" s="82">
        <v>10905</v>
      </c>
      <c r="Y315" s="23" t="s">
        <v>25</v>
      </c>
      <c r="Z315" s="116">
        <v>11089</v>
      </c>
      <c r="AA315" s="117" t="s">
        <v>25</v>
      </c>
      <c r="AB315" s="10"/>
    </row>
    <row r="316" spans="1:28" ht="27.75" customHeight="1" thickBot="1" thickTop="1">
      <c r="A316" s="212"/>
      <c r="B316" s="217"/>
      <c r="C316" s="21" t="s">
        <v>20</v>
      </c>
      <c r="D316" s="89">
        <f>D315-Z288</f>
        <v>-382</v>
      </c>
      <c r="E316" s="30">
        <f>D316/Z288</f>
        <v>-0.03693676271514214</v>
      </c>
      <c r="F316" s="89">
        <f>F315-D315</f>
        <v>2012</v>
      </c>
      <c r="G316" s="30">
        <f>F316/D315</f>
        <v>0.20200803212851406</v>
      </c>
      <c r="H316" s="89">
        <f>H315-F315</f>
        <v>-496</v>
      </c>
      <c r="I316" s="30">
        <f>H316/F315</f>
        <v>-0.0414300033411293</v>
      </c>
      <c r="J316" s="89">
        <f>J315-H315</f>
        <v>-1140</v>
      </c>
      <c r="K316" s="30">
        <f>J316/H315</f>
        <v>-0.09933774834437085</v>
      </c>
      <c r="L316" s="89">
        <f>L315-J315</f>
        <v>-44</v>
      </c>
      <c r="M316" s="30">
        <f>L316/J315</f>
        <v>-0.0042569659442724455</v>
      </c>
      <c r="N316" s="79">
        <f>N315-L315</f>
        <v>-54</v>
      </c>
      <c r="O316" s="42">
        <f>N316/L315</f>
        <v>-0.005246793626117373</v>
      </c>
      <c r="P316" s="79">
        <f>P315-N315</f>
        <v>331</v>
      </c>
      <c r="Q316" s="42">
        <f>P316/N315</f>
        <v>0.03233053330728658</v>
      </c>
      <c r="R316" s="79">
        <f>R315-P315</f>
        <v>384</v>
      </c>
      <c r="S316" s="42">
        <f>R316/P315</f>
        <v>0.03633267101901788</v>
      </c>
      <c r="T316" s="79">
        <f>T315-R315</f>
        <v>-508</v>
      </c>
      <c r="U316" s="42">
        <f>T316/R315</f>
        <v>-0.04637998721811376</v>
      </c>
      <c r="V316" s="79">
        <f>V315-T315</f>
        <v>107</v>
      </c>
      <c r="W316" s="42">
        <f>V316/T315</f>
        <v>0.010244135950215415</v>
      </c>
      <c r="X316" s="79">
        <f>X315-V315</f>
        <v>353</v>
      </c>
      <c r="Y316" s="42">
        <f>X316/V315</f>
        <v>0.03345337376800606</v>
      </c>
      <c r="Z316" s="85">
        <f>Z315-X315</f>
        <v>184</v>
      </c>
      <c r="AA316" s="54">
        <f>Z316/X315</f>
        <v>0.016872994039431453</v>
      </c>
      <c r="AB316" s="10"/>
    </row>
    <row r="317" spans="1:28" ht="27.75" customHeight="1" thickBot="1">
      <c r="A317" s="212"/>
      <c r="B317" s="218"/>
      <c r="C317" s="18" t="s">
        <v>21</v>
      </c>
      <c r="D317" s="80">
        <f>D315-D288</f>
        <v>-1983</v>
      </c>
      <c r="E317" s="31">
        <f>D317/D288</f>
        <v>-0.16603868374780206</v>
      </c>
      <c r="F317" s="80">
        <f>F315-F288</f>
        <v>-149</v>
      </c>
      <c r="G317" s="31">
        <f>F317/F288</f>
        <v>-0.012292715122514643</v>
      </c>
      <c r="H317" s="80">
        <f>H315-H288</f>
        <v>-120</v>
      </c>
      <c r="I317" s="31">
        <f>H317/H288</f>
        <v>-0.010348395998620214</v>
      </c>
      <c r="J317" s="80">
        <f>J315-J288</f>
        <v>-346</v>
      </c>
      <c r="K317" s="31">
        <f>J317/J288</f>
        <v>-0.03239093802658678</v>
      </c>
      <c r="L317" s="80">
        <f>L315-L288</f>
        <v>259</v>
      </c>
      <c r="M317" s="31">
        <f>L317/L288</f>
        <v>0.025814811123293133</v>
      </c>
      <c r="N317" s="80">
        <f>N315-N288</f>
        <v>521</v>
      </c>
      <c r="O317" s="31">
        <f>N317/N288</f>
        <v>0.053617371616754145</v>
      </c>
      <c r="P317" s="80">
        <f>P315-P288</f>
        <v>572</v>
      </c>
      <c r="Q317" s="31">
        <f>P317/P288</f>
        <v>0.05721716514954486</v>
      </c>
      <c r="R317" s="80">
        <f>R315-R288</f>
        <v>478</v>
      </c>
      <c r="S317" s="31">
        <f>R317/R288</f>
        <v>0.045632458233890213</v>
      </c>
      <c r="T317" s="80">
        <f>T315-T288</f>
        <v>129</v>
      </c>
      <c r="U317" s="31">
        <f>T317/T288</f>
        <v>0.01250484683986041</v>
      </c>
      <c r="V317" s="80">
        <f>V315-V288</f>
        <v>1565</v>
      </c>
      <c r="W317" s="31">
        <f>V317/V288</f>
        <v>0.1741404250584177</v>
      </c>
      <c r="X317" s="80">
        <f>X315-X288</f>
        <v>1270</v>
      </c>
      <c r="Y317" s="31">
        <f>X317/X288</f>
        <v>0.131811105345096</v>
      </c>
      <c r="Z317" s="80">
        <f>Z315-Z288</f>
        <v>747</v>
      </c>
      <c r="AA317" s="31">
        <f>Z317/Z288</f>
        <v>0.07222974279636434</v>
      </c>
      <c r="AB317" s="10"/>
    </row>
    <row r="319" ht="13.5" thickBot="1"/>
    <row r="320" spans="1:29" ht="30.75" customHeight="1" thickBot="1" thickTop="1">
      <c r="A320" s="301" t="s">
        <v>176</v>
      </c>
      <c r="B320" s="301"/>
      <c r="C320" s="301"/>
      <c r="D320" s="301"/>
      <c r="E320" s="301"/>
      <c r="F320" s="301"/>
      <c r="G320" s="301"/>
      <c r="H320" s="301"/>
      <c r="I320" s="301"/>
      <c r="J320" s="301"/>
      <c r="K320" s="301"/>
      <c r="L320" s="302"/>
      <c r="M320" s="302"/>
      <c r="N320" s="302"/>
      <c r="O320" s="302"/>
      <c r="P320" s="302"/>
      <c r="Q320" s="302"/>
      <c r="R320" s="302"/>
      <c r="S320" s="302"/>
      <c r="T320" s="302"/>
      <c r="U320" s="302"/>
      <c r="V320" s="302"/>
      <c r="W320" s="302"/>
      <c r="X320" s="302"/>
      <c r="Y320" s="302"/>
      <c r="Z320" s="302"/>
      <c r="AA320" s="302"/>
      <c r="AB320" s="302"/>
      <c r="AC320" s="30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244" t="s">
        <v>0</v>
      </c>
      <c r="B322" s="262" t="s">
        <v>1</v>
      </c>
      <c r="C322" s="262"/>
      <c r="D322" s="303" t="s">
        <v>169</v>
      </c>
      <c r="E322" s="304"/>
      <c r="F322" s="304"/>
      <c r="G322" s="304"/>
      <c r="H322" s="304"/>
      <c r="I322" s="304"/>
      <c r="J322" s="304"/>
      <c r="K322" s="304"/>
      <c r="L322" s="304"/>
      <c r="M322" s="304"/>
      <c r="N322" s="304"/>
      <c r="O322" s="304"/>
      <c r="P322" s="304"/>
      <c r="Q322" s="304"/>
      <c r="R322" s="304"/>
      <c r="S322" s="304"/>
      <c r="T322" s="305"/>
      <c r="U322" s="305"/>
      <c r="V322" s="305"/>
      <c r="W322" s="305"/>
      <c r="X322" s="305"/>
      <c r="Y322" s="305"/>
      <c r="Z322" s="305"/>
      <c r="AA322" s="306"/>
      <c r="AB322" s="250" t="s">
        <v>22</v>
      </c>
      <c r="AC322" s="235" t="s">
        <v>23</v>
      </c>
      <c r="AD322" s="236"/>
    </row>
    <row r="323" spans="1:30" ht="24.75" customHeight="1" thickBot="1" thickTop="1">
      <c r="A323" s="244"/>
      <c r="B323" s="263"/>
      <c r="C323" s="279"/>
      <c r="D323" s="239" t="s">
        <v>4</v>
      </c>
      <c r="E323" s="240"/>
      <c r="F323" s="239" t="s">
        <v>5</v>
      </c>
      <c r="G323" s="240"/>
      <c r="H323" s="239" t="s">
        <v>26</v>
      </c>
      <c r="I323" s="240"/>
      <c r="J323" s="239" t="s">
        <v>27</v>
      </c>
      <c r="K323" s="240"/>
      <c r="L323" s="239" t="s">
        <v>28</v>
      </c>
      <c r="M323" s="240"/>
      <c r="N323" s="239" t="s">
        <v>29</v>
      </c>
      <c r="O323" s="240"/>
      <c r="P323" s="239" t="s">
        <v>33</v>
      </c>
      <c r="Q323" s="240"/>
      <c r="R323" s="239" t="s">
        <v>40</v>
      </c>
      <c r="S323" s="240"/>
      <c r="T323" s="239" t="s">
        <v>45</v>
      </c>
      <c r="U323" s="240"/>
      <c r="V323" s="239" t="s">
        <v>46</v>
      </c>
      <c r="W323" s="240"/>
      <c r="X323" s="239" t="s">
        <v>49</v>
      </c>
      <c r="Y323" s="240"/>
      <c r="Z323" s="219" t="s">
        <v>50</v>
      </c>
      <c r="AA323" s="220"/>
      <c r="AB323" s="251"/>
      <c r="AC323" s="237"/>
      <c r="AD323" s="238"/>
    </row>
    <row r="324" spans="1:30" ht="18.75" customHeight="1" thickBot="1" thickTop="1">
      <c r="A324" s="2"/>
      <c r="B324" s="1"/>
      <c r="C324" s="295" t="s">
        <v>37</v>
      </c>
      <c r="D324" s="296"/>
      <c r="E324" s="296"/>
      <c r="F324" s="296"/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7"/>
      <c r="U324" s="297"/>
      <c r="V324" s="297"/>
      <c r="W324" s="297"/>
      <c r="X324" s="297"/>
      <c r="Y324" s="297"/>
      <c r="Z324" s="298"/>
      <c r="AA324" s="299"/>
      <c r="AB324" s="252"/>
      <c r="AC324" s="24" t="s">
        <v>24</v>
      </c>
      <c r="AD324" s="25" t="s">
        <v>25</v>
      </c>
    </row>
    <row r="325" spans="1:30" ht="13.5" thickBot="1">
      <c r="A325" s="3"/>
      <c r="B325" s="3"/>
      <c r="C325" s="3"/>
      <c r="D325" s="6"/>
      <c r="E325" s="3"/>
      <c r="F325" s="36"/>
      <c r="G325" s="4"/>
      <c r="H325" s="37"/>
      <c r="I325" s="16"/>
      <c r="J325" s="36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00"/>
      <c r="AA325" s="248"/>
      <c r="AB325" s="284"/>
      <c r="AC325" s="258"/>
      <c r="AD325" s="259"/>
    </row>
    <row r="326" spans="1:30" ht="27.75" customHeight="1" thickBot="1" thickTop="1">
      <c r="A326" s="212" t="s">
        <v>7</v>
      </c>
      <c r="B326" s="216" t="s">
        <v>8</v>
      </c>
      <c r="C326" s="7"/>
      <c r="D326" s="78">
        <v>309816</v>
      </c>
      <c r="E326" s="22" t="s">
        <v>25</v>
      </c>
      <c r="F326" s="78">
        <v>309004</v>
      </c>
      <c r="G326" s="22" t="s">
        <v>25</v>
      </c>
      <c r="H326" s="78">
        <v>306963</v>
      </c>
      <c r="I326" s="22" t="s">
        <v>25</v>
      </c>
      <c r="J326" s="78">
        <v>325989</v>
      </c>
      <c r="K326" s="22" t="s">
        <v>25</v>
      </c>
      <c r="L326" s="78"/>
      <c r="M326" s="22"/>
      <c r="N326" s="78"/>
      <c r="O326" s="22"/>
      <c r="P326" s="78"/>
      <c r="Q326" s="22"/>
      <c r="R326" s="78"/>
      <c r="S326" s="22"/>
      <c r="T326" s="78"/>
      <c r="U326" s="22"/>
      <c r="V326" s="78"/>
      <c r="W326" s="22"/>
      <c r="X326" s="78"/>
      <c r="Y326" s="22"/>
      <c r="Z326" s="84"/>
      <c r="AA326" s="49"/>
      <c r="AB326" s="277"/>
      <c r="AC326" s="294"/>
      <c r="AD326" s="61"/>
    </row>
    <row r="327" spans="1:29" ht="27.75" customHeight="1" thickBot="1" thickTop="1">
      <c r="A327" s="212"/>
      <c r="B327" s="217"/>
      <c r="C327" s="17" t="s">
        <v>20</v>
      </c>
      <c r="D327" s="89">
        <f>D326-Z299</f>
        <v>1952</v>
      </c>
      <c r="E327" s="30">
        <f>D327/Z299</f>
        <v>0.006340462022191617</v>
      </c>
      <c r="F327" s="89">
        <f>F326-D326</f>
        <v>-812</v>
      </c>
      <c r="G327" s="30">
        <f>F327/D326</f>
        <v>-0.00262091047589537</v>
      </c>
      <c r="H327" s="89">
        <f>H326-F326</f>
        <v>-2041</v>
      </c>
      <c r="I327" s="30">
        <f>H327/F326</f>
        <v>-0.006605092490712094</v>
      </c>
      <c r="J327" s="89">
        <f>J326-H326</f>
        <v>19026</v>
      </c>
      <c r="K327" s="30">
        <f>J327/H326</f>
        <v>0.06198141144046677</v>
      </c>
      <c r="L327" s="89"/>
      <c r="M327" s="30"/>
      <c r="N327" s="79"/>
      <c r="O327" s="42"/>
      <c r="P327" s="79"/>
      <c r="Q327" s="42"/>
      <c r="R327" s="79"/>
      <c r="S327" s="42"/>
      <c r="T327" s="79"/>
      <c r="U327" s="42"/>
      <c r="V327" s="79"/>
      <c r="W327" s="42"/>
      <c r="X327" s="79"/>
      <c r="Y327" s="42"/>
      <c r="Z327" s="85"/>
      <c r="AA327" s="54"/>
      <c r="AB327" s="88"/>
      <c r="AC327" s="165"/>
    </row>
    <row r="328" spans="1:29" ht="27.75" customHeight="1" thickBot="1" thickTop="1">
      <c r="A328" s="212"/>
      <c r="B328" s="218"/>
      <c r="C328" s="18" t="s">
        <v>21</v>
      </c>
      <c r="D328" s="80">
        <f>D326-D299</f>
        <v>-18687</v>
      </c>
      <c r="E328" s="31">
        <f>D328/D299</f>
        <v>-0.05688532524817125</v>
      </c>
      <c r="F328" s="80">
        <f>F326-F299</f>
        <v>-17262</v>
      </c>
      <c r="G328" s="31">
        <f>F328/F299</f>
        <v>-0.052907750118001876</v>
      </c>
      <c r="H328" s="80">
        <f>H326-H299</f>
        <v>-14655</v>
      </c>
      <c r="I328" s="31">
        <f>H328/H299</f>
        <v>-0.045566479488088354</v>
      </c>
      <c r="J328" s="80">
        <f>J326-J299</f>
        <v>11920</v>
      </c>
      <c r="K328" s="31">
        <f>J328/J299</f>
        <v>0.03795344335162019</v>
      </c>
      <c r="L328" s="80"/>
      <c r="M328" s="31"/>
      <c r="N328" s="80"/>
      <c r="O328" s="31"/>
      <c r="P328" s="80"/>
      <c r="Q328" s="31"/>
      <c r="R328" s="80"/>
      <c r="S328" s="31"/>
      <c r="T328" s="80"/>
      <c r="U328" s="31"/>
      <c r="V328" s="80"/>
      <c r="W328" s="31"/>
      <c r="X328" s="80"/>
      <c r="Y328" s="31"/>
      <c r="Z328" s="85"/>
      <c r="AA328" s="54"/>
      <c r="AB328" s="196"/>
      <c r="AC328" s="43"/>
    </row>
    <row r="329" spans="1:30" ht="27.75" customHeight="1" thickBot="1" thickTop="1">
      <c r="A329" s="212" t="s">
        <v>9</v>
      </c>
      <c r="B329" s="216" t="s">
        <v>19</v>
      </c>
      <c r="C329" s="19"/>
      <c r="D329" s="81">
        <v>11892</v>
      </c>
      <c r="E329" s="23" t="s">
        <v>25</v>
      </c>
      <c r="F329" s="81">
        <v>8626</v>
      </c>
      <c r="G329" s="23" t="s">
        <v>25</v>
      </c>
      <c r="H329" s="81">
        <v>8012</v>
      </c>
      <c r="I329" s="23" t="s">
        <v>25</v>
      </c>
      <c r="J329" s="81">
        <v>23317</v>
      </c>
      <c r="K329" s="23" t="s">
        <v>25</v>
      </c>
      <c r="L329" s="81"/>
      <c r="M329" s="23"/>
      <c r="N329" s="81"/>
      <c r="O329" s="23"/>
      <c r="P329" s="81"/>
      <c r="Q329" s="23"/>
      <c r="R329" s="81"/>
      <c r="S329" s="23"/>
      <c r="T329" s="81"/>
      <c r="U329" s="23"/>
      <c r="V329" s="81"/>
      <c r="W329" s="23"/>
      <c r="X329" s="81"/>
      <c r="Y329" s="23"/>
      <c r="Z329" s="87"/>
      <c r="AA329" s="49"/>
      <c r="AB329" s="39">
        <f>D329+F329+H329+J329+L329+N329+P329+R329+T329+V329+X329+Z329</f>
        <v>51847</v>
      </c>
      <c r="AC329" s="26"/>
      <c r="AD329" s="29"/>
    </row>
    <row r="330" spans="1:30" ht="27.75" customHeight="1" thickBot="1" thickTop="1">
      <c r="A330" s="212"/>
      <c r="B330" s="217"/>
      <c r="C330" s="17" t="s">
        <v>20</v>
      </c>
      <c r="D330" s="89">
        <f>D329-Z302</f>
        <v>1998</v>
      </c>
      <c r="E330" s="30">
        <f>D330/Z302</f>
        <v>0.20194057004244997</v>
      </c>
      <c r="F330" s="89">
        <f>F329-D329</f>
        <v>-3266</v>
      </c>
      <c r="G330" s="30">
        <f>F330/D329</f>
        <v>-0.2746384123780693</v>
      </c>
      <c r="H330" s="89">
        <f>H329-F329</f>
        <v>-614</v>
      </c>
      <c r="I330" s="30">
        <f>H330/F329</f>
        <v>-0.07118015302573615</v>
      </c>
      <c r="J330" s="89">
        <f>J329-H329</f>
        <v>15305</v>
      </c>
      <c r="K330" s="30">
        <f>J330/H329</f>
        <v>1.9102596105841239</v>
      </c>
      <c r="L330" s="89"/>
      <c r="M330" s="30"/>
      <c r="N330" s="79"/>
      <c r="O330" s="42"/>
      <c r="P330" s="79"/>
      <c r="Q330" s="42"/>
      <c r="R330" s="79"/>
      <c r="S330" s="42"/>
      <c r="T330" s="79"/>
      <c r="U330" s="42"/>
      <c r="V330" s="79"/>
      <c r="W330" s="42"/>
      <c r="X330" s="79"/>
      <c r="Y330" s="42"/>
      <c r="Z330" s="85"/>
      <c r="AA330" s="54"/>
      <c r="AB330" s="176"/>
      <c r="AC330" s="178"/>
      <c r="AD330" s="91"/>
    </row>
    <row r="331" spans="1:30" ht="27.75" customHeight="1" thickBot="1" thickTop="1">
      <c r="A331" s="212"/>
      <c r="B331" s="218"/>
      <c r="C331" s="18" t="s">
        <v>21</v>
      </c>
      <c r="D331" s="80">
        <f>D329-D302</f>
        <v>830</v>
      </c>
      <c r="E331" s="31">
        <f>D331/D302</f>
        <v>0.07503163984812873</v>
      </c>
      <c r="F331" s="80">
        <f>F329-F302</f>
        <v>342</v>
      </c>
      <c r="G331" s="31">
        <f>F331/F302</f>
        <v>0.04128440366972477</v>
      </c>
      <c r="H331" s="80">
        <f>H329-H302</f>
        <v>-154</v>
      </c>
      <c r="I331" s="31">
        <f>H331/H302</f>
        <v>-0.018858682341415627</v>
      </c>
      <c r="J331" s="80">
        <f>J329-J302</f>
        <v>14814</v>
      </c>
      <c r="K331" s="31">
        <f>J331/J302</f>
        <v>1.7422086322474422</v>
      </c>
      <c r="L331" s="80"/>
      <c r="M331" s="31"/>
      <c r="N331" s="80"/>
      <c r="O331" s="31"/>
      <c r="P331" s="80"/>
      <c r="Q331" s="31"/>
      <c r="R331" s="80"/>
      <c r="S331" s="31"/>
      <c r="T331" s="80"/>
      <c r="U331" s="31"/>
      <c r="V331" s="80"/>
      <c r="W331" s="31"/>
      <c r="X331" s="80"/>
      <c r="Y331" s="31"/>
      <c r="Z331" s="85"/>
      <c r="AA331" s="54"/>
      <c r="AB331" s="189"/>
      <c r="AC331" s="156"/>
      <c r="AD331" s="47"/>
    </row>
    <row r="332" spans="1:30" ht="27.75" customHeight="1" thickBot="1" thickTop="1">
      <c r="A332" s="212" t="s">
        <v>10</v>
      </c>
      <c r="B332" s="216" t="s">
        <v>17</v>
      </c>
      <c r="C332" s="20"/>
      <c r="D332" s="82">
        <v>6279</v>
      </c>
      <c r="E332" s="23" t="s">
        <v>25</v>
      </c>
      <c r="F332" s="82">
        <v>6374</v>
      </c>
      <c r="G332" s="23" t="s">
        <v>25</v>
      </c>
      <c r="H332" s="82">
        <v>8091</v>
      </c>
      <c r="I332" s="23" t="s">
        <v>25</v>
      </c>
      <c r="J332" s="82">
        <v>2639</v>
      </c>
      <c r="K332" s="23" t="s">
        <v>25</v>
      </c>
      <c r="L332" s="82"/>
      <c r="M332" s="23"/>
      <c r="N332" s="82"/>
      <c r="O332" s="23"/>
      <c r="P332" s="82"/>
      <c r="Q332" s="23"/>
      <c r="R332" s="82"/>
      <c r="S332" s="23"/>
      <c r="T332" s="82"/>
      <c r="U332" s="23"/>
      <c r="V332" s="82"/>
      <c r="W332" s="23"/>
      <c r="X332" s="82"/>
      <c r="Y332" s="23"/>
      <c r="Z332" s="88"/>
      <c r="AA332" s="49"/>
      <c r="AB332" s="39">
        <f>D332+F332+H332+J332+L332+N332+P332+R332+T332+V332+X332+Z332</f>
        <v>23383</v>
      </c>
      <c r="AC332" s="26"/>
      <c r="AD332" s="29"/>
    </row>
    <row r="333" spans="1:30" ht="27.75" customHeight="1" thickBot="1" thickTop="1">
      <c r="A333" s="212"/>
      <c r="B333" s="217"/>
      <c r="C333" s="21" t="s">
        <v>20</v>
      </c>
      <c r="D333" s="89">
        <f>D332-Z305</f>
        <v>-265</v>
      </c>
      <c r="E333" s="30">
        <f>D333/Z305</f>
        <v>-0.04049511002444988</v>
      </c>
      <c r="F333" s="89">
        <f>F332-D332</f>
        <v>95</v>
      </c>
      <c r="G333" s="30">
        <f>F333/D332</f>
        <v>0.01512979773849339</v>
      </c>
      <c r="H333" s="89">
        <f>H332-F332</f>
        <v>1717</v>
      </c>
      <c r="I333" s="30">
        <f>H333/F332</f>
        <v>0.2693755883275808</v>
      </c>
      <c r="J333" s="89">
        <f>J332-H332</f>
        <v>-5452</v>
      </c>
      <c r="K333" s="30">
        <f>J333/H332</f>
        <v>-0.6738351254480287</v>
      </c>
      <c r="L333" s="89"/>
      <c r="M333" s="30"/>
      <c r="N333" s="79"/>
      <c r="O333" s="42"/>
      <c r="P333" s="79"/>
      <c r="Q333" s="42"/>
      <c r="R333" s="79"/>
      <c r="S333" s="42"/>
      <c r="T333" s="79"/>
      <c r="U333" s="42"/>
      <c r="V333" s="79"/>
      <c r="W333" s="42"/>
      <c r="X333" s="79"/>
      <c r="Y333" s="42"/>
      <c r="Z333" s="85"/>
      <c r="AA333" s="54"/>
      <c r="AB333" s="147"/>
      <c r="AC333" s="48"/>
      <c r="AD333" s="91"/>
    </row>
    <row r="334" spans="1:30" ht="27.75" customHeight="1" thickBot="1" thickTop="1">
      <c r="A334" s="212"/>
      <c r="B334" s="218"/>
      <c r="C334" s="18" t="s">
        <v>21</v>
      </c>
      <c r="D334" s="80">
        <f>D332-D305</f>
        <v>-1726</v>
      </c>
      <c r="E334" s="31">
        <f>D334/D305</f>
        <v>-0.21561524047470332</v>
      </c>
      <c r="F334" s="80">
        <f>F332-F305</f>
        <v>-458</v>
      </c>
      <c r="G334" s="31">
        <f>F334/F305</f>
        <v>-0.06703747072599532</v>
      </c>
      <c r="H334" s="80">
        <f>H332-H305</f>
        <v>-886</v>
      </c>
      <c r="I334" s="31">
        <f>H334/H305</f>
        <v>-0.09869666926590175</v>
      </c>
      <c r="J334" s="80">
        <f>J332-J305</f>
        <v>-8783</v>
      </c>
      <c r="K334" s="31">
        <f>J334/J305</f>
        <v>-0.7689546489231308</v>
      </c>
      <c r="L334" s="80"/>
      <c r="M334" s="31"/>
      <c r="N334" s="80"/>
      <c r="O334" s="31"/>
      <c r="P334" s="80"/>
      <c r="Q334" s="31"/>
      <c r="R334" s="80"/>
      <c r="S334" s="31"/>
      <c r="T334" s="80"/>
      <c r="U334" s="31"/>
      <c r="V334" s="80"/>
      <c r="W334" s="31"/>
      <c r="X334" s="80"/>
      <c r="Y334" s="31"/>
      <c r="Z334" s="85"/>
      <c r="AA334" s="54"/>
      <c r="AB334" s="40"/>
      <c r="AC334" s="48"/>
      <c r="AD334" s="47"/>
    </row>
    <row r="335" spans="1:30" ht="27.75" customHeight="1" thickBot="1" thickTop="1">
      <c r="A335" s="212" t="s">
        <v>11</v>
      </c>
      <c r="B335" s="216" t="s">
        <v>18</v>
      </c>
      <c r="C335" s="20"/>
      <c r="D335" s="82">
        <v>2937</v>
      </c>
      <c r="E335" s="23" t="s">
        <v>25</v>
      </c>
      <c r="F335" s="82">
        <v>2718</v>
      </c>
      <c r="G335" s="23" t="s">
        <v>25</v>
      </c>
      <c r="H335" s="82">
        <v>2021</v>
      </c>
      <c r="I335" s="23" t="s">
        <v>25</v>
      </c>
      <c r="J335" s="82">
        <v>493</v>
      </c>
      <c r="K335" s="23" t="s">
        <v>25</v>
      </c>
      <c r="L335" s="82"/>
      <c r="M335" s="23"/>
      <c r="N335" s="82"/>
      <c r="O335" s="23"/>
      <c r="P335" s="82"/>
      <c r="Q335" s="23"/>
      <c r="R335" s="82"/>
      <c r="S335" s="23"/>
      <c r="T335" s="82"/>
      <c r="U335" s="23"/>
      <c r="V335" s="82"/>
      <c r="W335" s="23"/>
      <c r="X335" s="82"/>
      <c r="Y335" s="23"/>
      <c r="Z335" s="88"/>
      <c r="AA335" s="49"/>
      <c r="AB335" s="39">
        <f>D335+F335+H335+J335+L335+N335+P335+R335+T335+V335+X335+Z335</f>
        <v>8169</v>
      </c>
      <c r="AC335" s="26"/>
      <c r="AD335" s="29"/>
    </row>
    <row r="336" spans="1:30" ht="27.75" customHeight="1" thickBot="1" thickTop="1">
      <c r="A336" s="212"/>
      <c r="B336" s="217"/>
      <c r="C336" s="21" t="s">
        <v>20</v>
      </c>
      <c r="D336" s="89">
        <f>D335-Z308</f>
        <v>-1018</v>
      </c>
      <c r="E336" s="30">
        <f>D336/Z308</f>
        <v>-0.25739570164348924</v>
      </c>
      <c r="F336" s="89">
        <f>F335-D335</f>
        <v>-219</v>
      </c>
      <c r="G336" s="30">
        <f>F336/D335</f>
        <v>-0.0745658835546476</v>
      </c>
      <c r="H336" s="89">
        <f>H335-F335</f>
        <v>-697</v>
      </c>
      <c r="I336" s="30">
        <f>H336/F335</f>
        <v>-0.25643855776306107</v>
      </c>
      <c r="J336" s="89">
        <f>J335-H335</f>
        <v>-1528</v>
      </c>
      <c r="K336" s="30">
        <f>J336/H335</f>
        <v>-0.7560613557644731</v>
      </c>
      <c r="L336" s="89"/>
      <c r="M336" s="30"/>
      <c r="N336" s="79"/>
      <c r="O336" s="42"/>
      <c r="P336" s="79"/>
      <c r="Q336" s="42"/>
      <c r="R336" s="79"/>
      <c r="S336" s="42"/>
      <c r="T336" s="79"/>
      <c r="U336" s="42"/>
      <c r="V336" s="79"/>
      <c r="W336" s="42"/>
      <c r="X336" s="79"/>
      <c r="Y336" s="42"/>
      <c r="Z336" s="85"/>
      <c r="AA336" s="54"/>
      <c r="AB336" s="147"/>
      <c r="AC336" s="48"/>
      <c r="AD336" s="91"/>
    </row>
    <row r="337" spans="1:30" ht="27.75" customHeight="1" thickBot="1" thickTop="1">
      <c r="A337" s="212"/>
      <c r="B337" s="218"/>
      <c r="C337" s="18" t="s">
        <v>21</v>
      </c>
      <c r="D337" s="80">
        <f>D335-D308</f>
        <v>-669</v>
      </c>
      <c r="E337" s="31">
        <f>D337/D308</f>
        <v>-0.18552412645590682</v>
      </c>
      <c r="F337" s="80">
        <f>F335-F308</f>
        <v>-929</v>
      </c>
      <c r="G337" s="31">
        <f>F337/F308</f>
        <v>-0.254729914998629</v>
      </c>
      <c r="H337" s="80">
        <f>H335-H308</f>
        <v>-1570</v>
      </c>
      <c r="I337" s="31">
        <f>H337/H308</f>
        <v>-0.4372041214146477</v>
      </c>
      <c r="J337" s="80">
        <f>J335-J308</f>
        <v>-7004</v>
      </c>
      <c r="K337" s="31">
        <f>J337/J308</f>
        <v>-0.9342403628117913</v>
      </c>
      <c r="L337" s="80"/>
      <c r="M337" s="31"/>
      <c r="N337" s="80"/>
      <c r="O337" s="31"/>
      <c r="P337" s="80"/>
      <c r="Q337" s="31"/>
      <c r="R337" s="80"/>
      <c r="S337" s="31"/>
      <c r="T337" s="80"/>
      <c r="U337" s="31"/>
      <c r="V337" s="80"/>
      <c r="W337" s="31"/>
      <c r="X337" s="80"/>
      <c r="Y337" s="31"/>
      <c r="Z337" s="85"/>
      <c r="AA337" s="54"/>
      <c r="AB337" s="40"/>
      <c r="AC337" s="90"/>
      <c r="AD337" s="47"/>
    </row>
    <row r="338" spans="1:30" ht="27.75" customHeight="1" thickBot="1" thickTop="1">
      <c r="A338" s="212" t="s">
        <v>12</v>
      </c>
      <c r="B338" s="216" t="s">
        <v>16</v>
      </c>
      <c r="C338" s="20"/>
      <c r="D338" s="82">
        <v>8939</v>
      </c>
      <c r="E338" s="23" t="s">
        <v>25</v>
      </c>
      <c r="F338" s="82">
        <v>5941</v>
      </c>
      <c r="G338" s="23" t="s">
        <v>25</v>
      </c>
      <c r="H338" s="82">
        <v>6384</v>
      </c>
      <c r="I338" s="23" t="s">
        <v>25</v>
      </c>
      <c r="J338" s="82">
        <v>18072</v>
      </c>
      <c r="K338" s="23" t="s">
        <v>25</v>
      </c>
      <c r="L338" s="82"/>
      <c r="M338" s="23"/>
      <c r="N338" s="82"/>
      <c r="O338" s="23"/>
      <c r="P338" s="82"/>
      <c r="Q338" s="23"/>
      <c r="R338" s="82"/>
      <c r="S338" s="23"/>
      <c r="T338" s="82"/>
      <c r="U338" s="23"/>
      <c r="V338" s="82"/>
      <c r="W338" s="23"/>
      <c r="X338" s="82"/>
      <c r="Y338" s="23"/>
      <c r="Z338" s="88"/>
      <c r="AA338" s="49"/>
      <c r="AB338" s="39">
        <f>D338+F338+H338+J338+L338+N338+P338+R338+T338+V338+X338+Z338</f>
        <v>39336</v>
      </c>
      <c r="AC338" s="26"/>
      <c r="AD338" s="29"/>
    </row>
    <row r="339" spans="1:30" ht="27.75" customHeight="1" thickBot="1" thickTop="1">
      <c r="A339" s="212"/>
      <c r="B339" s="217"/>
      <c r="C339" s="21" t="s">
        <v>20</v>
      </c>
      <c r="D339" s="89">
        <f>D338-Z311</f>
        <v>1857</v>
      </c>
      <c r="E339" s="30">
        <f>D339/Z311</f>
        <v>0.2622140638237786</v>
      </c>
      <c r="F339" s="89">
        <f>F338-D338</f>
        <v>-2998</v>
      </c>
      <c r="G339" s="30">
        <f>F339/D338</f>
        <v>-0.33538427117127195</v>
      </c>
      <c r="H339" s="89">
        <f>H338-F338</f>
        <v>443</v>
      </c>
      <c r="I339" s="30">
        <f>H339/F338</f>
        <v>0.07456657128429557</v>
      </c>
      <c r="J339" s="89">
        <f>J338-H338</f>
        <v>11688</v>
      </c>
      <c r="K339" s="30">
        <f>J339/H338</f>
        <v>1.830827067669173</v>
      </c>
      <c r="L339" s="89"/>
      <c r="M339" s="30"/>
      <c r="N339" s="79"/>
      <c r="O339" s="42"/>
      <c r="P339" s="79"/>
      <c r="Q339" s="42"/>
      <c r="R339" s="79"/>
      <c r="S339" s="42"/>
      <c r="T339" s="79"/>
      <c r="U339" s="42"/>
      <c r="V339" s="79"/>
      <c r="W339" s="42"/>
      <c r="X339" s="79"/>
      <c r="Y339" s="42"/>
      <c r="Z339" s="85"/>
      <c r="AA339" s="54"/>
      <c r="AB339" s="147"/>
      <c r="AC339" s="115"/>
      <c r="AD339" s="91"/>
    </row>
    <row r="340" spans="1:28" ht="27.75" customHeight="1" thickBot="1" thickTop="1">
      <c r="A340" s="212"/>
      <c r="B340" s="218"/>
      <c r="C340" s="18" t="s">
        <v>21</v>
      </c>
      <c r="D340" s="80">
        <f>D338-D311</f>
        <v>382</v>
      </c>
      <c r="E340" s="31">
        <f>D340/D311</f>
        <v>0.0446418137197616</v>
      </c>
      <c r="F340" s="80">
        <f>F338-F311</f>
        <v>297</v>
      </c>
      <c r="G340" s="31">
        <f>F340/F311</f>
        <v>0.05262225372076541</v>
      </c>
      <c r="H340" s="80">
        <f>H338-H311</f>
        <v>640</v>
      </c>
      <c r="I340" s="31">
        <f>H340/H311</f>
        <v>0.11142061281337047</v>
      </c>
      <c r="J340" s="80">
        <f>J338-J311</f>
        <v>11797</v>
      </c>
      <c r="K340" s="31">
        <f>J340/J311</f>
        <v>1.88</v>
      </c>
      <c r="L340" s="80"/>
      <c r="M340" s="31"/>
      <c r="N340" s="80"/>
      <c r="O340" s="31"/>
      <c r="P340" s="80"/>
      <c r="Q340" s="31"/>
      <c r="R340" s="80"/>
      <c r="S340" s="31"/>
      <c r="T340" s="80"/>
      <c r="U340" s="31"/>
      <c r="V340" s="80"/>
      <c r="W340" s="31"/>
      <c r="X340" s="80"/>
      <c r="Y340" s="31"/>
      <c r="Z340" s="85"/>
      <c r="AA340" s="54"/>
      <c r="AB340" s="10"/>
    </row>
    <row r="341" spans="1:28" ht="27.75" customHeight="1" thickBot="1">
      <c r="A341" s="266" t="s">
        <v>13</v>
      </c>
      <c r="B341" s="292"/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  <c r="X341" s="292"/>
      <c r="Y341" s="292"/>
      <c r="Z341" s="292"/>
      <c r="AA341" s="293"/>
      <c r="AB341" s="10"/>
    </row>
    <row r="342" spans="1:28" ht="27.75" customHeight="1" thickBot="1">
      <c r="A342" s="212" t="s">
        <v>14</v>
      </c>
      <c r="B342" s="216" t="s">
        <v>15</v>
      </c>
      <c r="C342" s="5"/>
      <c r="D342" s="82">
        <v>11985</v>
      </c>
      <c r="E342" s="23" t="s">
        <v>25</v>
      </c>
      <c r="F342" s="82">
        <v>12955</v>
      </c>
      <c r="G342" s="23" t="s">
        <v>25</v>
      </c>
      <c r="H342" s="82">
        <v>12500</v>
      </c>
      <c r="I342" s="23" t="s">
        <v>25</v>
      </c>
      <c r="J342" s="82">
        <v>13046</v>
      </c>
      <c r="K342" s="23" t="s">
        <v>25</v>
      </c>
      <c r="L342" s="82"/>
      <c r="M342" s="23"/>
      <c r="N342" s="82"/>
      <c r="O342" s="23"/>
      <c r="P342" s="82"/>
      <c r="Q342" s="23"/>
      <c r="R342" s="82"/>
      <c r="S342" s="23"/>
      <c r="T342" s="82"/>
      <c r="U342" s="23"/>
      <c r="V342" s="82"/>
      <c r="W342" s="23"/>
      <c r="X342" s="82"/>
      <c r="Y342" s="23"/>
      <c r="Z342" s="116"/>
      <c r="AA342" s="117"/>
      <c r="AB342" s="10"/>
    </row>
    <row r="343" spans="1:28" ht="27.75" customHeight="1" thickBot="1" thickTop="1">
      <c r="A343" s="212"/>
      <c r="B343" s="217"/>
      <c r="C343" s="21" t="s">
        <v>20</v>
      </c>
      <c r="D343" s="89">
        <f>D342-Z315</f>
        <v>896</v>
      </c>
      <c r="E343" s="30">
        <f>D343/Z315</f>
        <v>0.08080079357922265</v>
      </c>
      <c r="F343" s="89">
        <f>F342-D342</f>
        <v>970</v>
      </c>
      <c r="G343" s="30">
        <f>F343/D342</f>
        <v>0.08093450146015853</v>
      </c>
      <c r="H343" s="89">
        <f>H342-F342</f>
        <v>-455</v>
      </c>
      <c r="I343" s="30">
        <f>H343/F342</f>
        <v>-0.03512157468159012</v>
      </c>
      <c r="J343" s="89">
        <f>J342-H342</f>
        <v>546</v>
      </c>
      <c r="K343" s="30">
        <f>J343/H342</f>
        <v>0.04368</v>
      </c>
      <c r="L343" s="89"/>
      <c r="M343" s="30"/>
      <c r="N343" s="79"/>
      <c r="O343" s="42"/>
      <c r="P343" s="79"/>
      <c r="Q343" s="42"/>
      <c r="R343" s="79"/>
      <c r="S343" s="42"/>
      <c r="T343" s="79"/>
      <c r="U343" s="42"/>
      <c r="V343" s="79"/>
      <c r="W343" s="42"/>
      <c r="X343" s="79"/>
      <c r="Y343" s="42"/>
      <c r="Z343" s="85"/>
      <c r="AA343" s="54"/>
      <c r="AB343" s="10"/>
    </row>
    <row r="344" spans="1:28" ht="27.75" customHeight="1" thickBot="1">
      <c r="A344" s="212"/>
      <c r="B344" s="218"/>
      <c r="C344" s="18" t="s">
        <v>21</v>
      </c>
      <c r="D344" s="80">
        <f>D342-D315</f>
        <v>2025</v>
      </c>
      <c r="E344" s="31">
        <f>D344/D315</f>
        <v>0.2033132530120482</v>
      </c>
      <c r="F344" s="80">
        <f>F342-F315</f>
        <v>983</v>
      </c>
      <c r="G344" s="31">
        <f>F344/F315</f>
        <v>0.08210825258937521</v>
      </c>
      <c r="H344" s="80">
        <f>H342-H315</f>
        <v>1024</v>
      </c>
      <c r="I344" s="31">
        <f>H344/H315</f>
        <v>0.08922969675845242</v>
      </c>
      <c r="J344" s="80">
        <f>J342-J315</f>
        <v>2710</v>
      </c>
      <c r="K344" s="31">
        <f>J344/J315</f>
        <v>0.26219040247678016</v>
      </c>
      <c r="L344" s="80"/>
      <c r="M344" s="31"/>
      <c r="N344" s="80"/>
      <c r="O344" s="31"/>
      <c r="P344" s="80"/>
      <c r="Q344" s="31"/>
      <c r="R344" s="80"/>
      <c r="S344" s="31"/>
      <c r="T344" s="80"/>
      <c r="U344" s="31"/>
      <c r="V344" s="80"/>
      <c r="W344" s="31"/>
      <c r="X344" s="80"/>
      <c r="Y344" s="31"/>
      <c r="Z344" s="80"/>
      <c r="AA344" s="31"/>
      <c r="AB344" s="10"/>
    </row>
  </sheetData>
  <sheetProtection/>
  <mergeCells count="465">
    <mergeCell ref="A311:A313"/>
    <mergeCell ref="B311:B313"/>
    <mergeCell ref="A314:AA314"/>
    <mergeCell ref="A315:A317"/>
    <mergeCell ref="B315:B317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B261:B263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F323:G323"/>
    <mergeCell ref="H323:I323"/>
    <mergeCell ref="B284:B286"/>
    <mergeCell ref="A287:AA287"/>
    <mergeCell ref="A288:A290"/>
    <mergeCell ref="B288:B290"/>
    <mergeCell ref="C297:AA297"/>
    <mergeCell ref="Z298:AA298"/>
    <mergeCell ref="A299:A301"/>
    <mergeCell ref="B299:B301"/>
    <mergeCell ref="R323:S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A326:A328"/>
    <mergeCell ref="B326:B328"/>
    <mergeCell ref="AB326:AC326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A341"/>
    <mergeCell ref="A342:A344"/>
    <mergeCell ref="B342:B34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3"/>
  <sheetViews>
    <sheetView zoomScale="120" zoomScaleNormal="120" workbookViewId="0" topLeftCell="A328">
      <selection activeCell="AF340" sqref="AF34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5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301" t="s">
        <v>66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212" t="s">
        <v>0</v>
      </c>
      <c r="B3" s="262" t="s">
        <v>1</v>
      </c>
      <c r="C3" s="247"/>
      <c r="D3" s="214" t="s">
        <v>2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9"/>
      <c r="AB3" s="250" t="s">
        <v>22</v>
      </c>
      <c r="AC3" s="310"/>
      <c r="AD3" s="311"/>
    </row>
    <row r="4" spans="1:30" ht="14.25" thickBot="1" thickTop="1">
      <c r="A4" s="212"/>
      <c r="B4" s="263"/>
      <c r="C4" s="212"/>
      <c r="D4" s="239" t="s">
        <v>4</v>
      </c>
      <c r="E4" s="240"/>
      <c r="F4" s="239" t="s">
        <v>5</v>
      </c>
      <c r="G4" s="240"/>
      <c r="H4" s="239" t="s">
        <v>26</v>
      </c>
      <c r="I4" s="240"/>
      <c r="J4" s="239" t="s">
        <v>27</v>
      </c>
      <c r="K4" s="240"/>
      <c r="L4" s="239" t="s">
        <v>28</v>
      </c>
      <c r="M4" s="240"/>
      <c r="N4" s="239" t="s">
        <v>29</v>
      </c>
      <c r="O4" s="240"/>
      <c r="P4" s="239" t="s">
        <v>33</v>
      </c>
      <c r="Q4" s="240"/>
      <c r="R4" s="239" t="s">
        <v>40</v>
      </c>
      <c r="S4" s="240"/>
      <c r="T4" s="239" t="s">
        <v>45</v>
      </c>
      <c r="U4" s="240"/>
      <c r="V4" s="239" t="s">
        <v>46</v>
      </c>
      <c r="W4" s="240"/>
      <c r="X4" s="239" t="s">
        <v>49</v>
      </c>
      <c r="Y4" s="240"/>
      <c r="Z4" s="219" t="s">
        <v>50</v>
      </c>
      <c r="AA4" s="220"/>
      <c r="AB4" s="251"/>
      <c r="AC4" s="312"/>
      <c r="AD4" s="313"/>
    </row>
    <row r="5" spans="1:30" ht="14.25" thickBot="1" thickTop="1">
      <c r="A5" s="2"/>
      <c r="B5" s="1"/>
      <c r="C5" s="266" t="s">
        <v>38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3"/>
      <c r="AB5" s="252"/>
      <c r="AC5" s="13"/>
      <c r="AD5" s="14"/>
    </row>
    <row r="6" spans="1:30" ht="13.5" thickBot="1">
      <c r="A6" s="3"/>
      <c r="B6" s="3"/>
      <c r="C6" s="3"/>
      <c r="D6" s="6"/>
      <c r="E6" s="3"/>
      <c r="F6" s="36"/>
      <c r="G6" s="4"/>
      <c r="H6" s="37"/>
      <c r="I6" s="16"/>
      <c r="J6" s="36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84"/>
      <c r="AC6" s="258"/>
      <c r="AD6" s="259"/>
    </row>
    <row r="7" spans="1:30" ht="16.5" thickBot="1" thickTop="1">
      <c r="A7" s="212" t="s">
        <v>7</v>
      </c>
      <c r="B7" s="216" t="s">
        <v>8</v>
      </c>
      <c r="C7" s="7"/>
      <c r="D7" s="78">
        <v>136108</v>
      </c>
      <c r="E7" s="78" t="s">
        <v>25</v>
      </c>
      <c r="F7" s="78">
        <v>138134</v>
      </c>
      <c r="G7" s="78" t="s">
        <v>25</v>
      </c>
      <c r="H7" s="78">
        <v>138497</v>
      </c>
      <c r="I7" s="78" t="s">
        <v>25</v>
      </c>
      <c r="J7" s="78">
        <v>137580</v>
      </c>
      <c r="K7" s="78" t="s">
        <v>25</v>
      </c>
      <c r="L7" s="78">
        <v>136071</v>
      </c>
      <c r="M7" s="78" t="s">
        <v>25</v>
      </c>
      <c r="N7" s="78">
        <v>135524</v>
      </c>
      <c r="O7" s="78" t="s">
        <v>25</v>
      </c>
      <c r="P7" s="78">
        <v>134808</v>
      </c>
      <c r="Q7" s="78" t="s">
        <v>25</v>
      </c>
      <c r="R7" s="78">
        <v>133827</v>
      </c>
      <c r="S7" s="78" t="s">
        <v>25</v>
      </c>
      <c r="T7" s="78">
        <v>133075</v>
      </c>
      <c r="U7" s="78" t="s">
        <v>25</v>
      </c>
      <c r="V7" s="78">
        <v>132426</v>
      </c>
      <c r="W7" s="78"/>
      <c r="X7" s="78">
        <v>132098</v>
      </c>
      <c r="Y7" s="78" t="s">
        <v>25</v>
      </c>
      <c r="Z7" s="84">
        <v>133074</v>
      </c>
      <c r="AA7" s="49" t="s">
        <v>25</v>
      </c>
      <c r="AB7" s="277" t="s">
        <v>34</v>
      </c>
      <c r="AC7" s="307"/>
      <c r="AD7" s="62"/>
    </row>
    <row r="8" spans="1:29" ht="40.5" thickBot="1" thickTop="1">
      <c r="A8" s="212"/>
      <c r="B8" s="217"/>
      <c r="C8" s="17" t="s">
        <v>20</v>
      </c>
      <c r="D8" s="41">
        <v>1901</v>
      </c>
      <c r="E8" s="42">
        <f>D8/134207</f>
        <v>0.014164685895668631</v>
      </c>
      <c r="F8" s="41">
        <f>F7-D7</f>
        <v>2026</v>
      </c>
      <c r="G8" s="42">
        <f>F8/D7</f>
        <v>0.014885238193199517</v>
      </c>
      <c r="H8" s="41">
        <f>H7-F7</f>
        <v>363</v>
      </c>
      <c r="I8" s="42">
        <f>H8/F7</f>
        <v>0.002627883070062403</v>
      </c>
      <c r="J8" s="41">
        <f>J7-H7</f>
        <v>-917</v>
      </c>
      <c r="K8" s="42">
        <f>J8/H7</f>
        <v>-0.00662108204509845</v>
      </c>
      <c r="L8" s="41">
        <f>L7-J7</f>
        <v>-1509</v>
      </c>
      <c r="M8" s="42">
        <f>L8/J7</f>
        <v>-0.010968163977322285</v>
      </c>
      <c r="N8" s="41">
        <f>N7-L7</f>
        <v>-547</v>
      </c>
      <c r="O8" s="42">
        <f>N8/L7</f>
        <v>-0.004019960167853547</v>
      </c>
      <c r="P8" s="41">
        <f>P7-N7</f>
        <v>-716</v>
      </c>
      <c r="Q8" s="42">
        <f>P8/N7</f>
        <v>-0.0052831970721053095</v>
      </c>
      <c r="R8" s="41">
        <f>R7-P7</f>
        <v>-981</v>
      </c>
      <c r="S8" s="42">
        <f>R8/P7</f>
        <v>-0.007277016200818942</v>
      </c>
      <c r="T8" s="41">
        <f>T7-R7</f>
        <v>-752</v>
      </c>
      <c r="U8" s="42">
        <f>T8/R7</f>
        <v>-0.005619194930768828</v>
      </c>
      <c r="V8" s="41">
        <f>V7-T7</f>
        <v>-649</v>
      </c>
      <c r="W8" s="42">
        <f>V8/T7</f>
        <v>-0.0048769490888596655</v>
      </c>
      <c r="X8" s="41">
        <f>X7-V7</f>
        <v>-328</v>
      </c>
      <c r="Y8" s="42">
        <f>X8/V7</f>
        <v>-0.002476854998263181</v>
      </c>
      <c r="Z8" s="53">
        <f>Z7-X7</f>
        <v>976</v>
      </c>
      <c r="AA8" s="54">
        <f>Z8/X7</f>
        <v>0.007388454026556042</v>
      </c>
      <c r="AB8" s="84">
        <f>(D7+F7+H7+J7+L7+N7+P7+R7+T7+V7+X7+Z7)/12</f>
        <v>135101.83333333334</v>
      </c>
      <c r="AC8" s="9"/>
    </row>
    <row r="9" spans="1:29" ht="49.5" thickBot="1">
      <c r="A9" s="212"/>
      <c r="B9" s="218"/>
      <c r="C9" s="18" t="s">
        <v>21</v>
      </c>
      <c r="D9" s="33"/>
      <c r="E9" s="31"/>
      <c r="F9" s="33"/>
      <c r="G9" s="31"/>
      <c r="H9" s="33"/>
      <c r="I9" s="31"/>
      <c r="J9" s="33"/>
      <c r="K9" s="31"/>
      <c r="L9" s="38"/>
      <c r="M9" s="31"/>
      <c r="N9" s="38"/>
      <c r="O9" s="31"/>
      <c r="P9" s="38"/>
      <c r="Q9" s="31"/>
      <c r="R9" s="38"/>
      <c r="S9" s="31"/>
      <c r="T9" s="38"/>
      <c r="U9" s="31"/>
      <c r="V9" s="38"/>
      <c r="W9" s="31"/>
      <c r="X9" s="38"/>
      <c r="Y9" s="31"/>
      <c r="Z9" s="55"/>
      <c r="AA9" s="56"/>
      <c r="AB9" s="10"/>
      <c r="AC9" s="9"/>
    </row>
    <row r="10" spans="1:30" ht="16.5" thickBot="1" thickTop="1">
      <c r="A10" s="212" t="s">
        <v>9</v>
      </c>
      <c r="B10" s="216" t="s">
        <v>19</v>
      </c>
      <c r="C10" s="19"/>
      <c r="D10" s="34">
        <v>5431</v>
      </c>
      <c r="E10" s="23" t="s">
        <v>25</v>
      </c>
      <c r="F10" s="34">
        <v>7036</v>
      </c>
      <c r="G10" s="23" t="s">
        <v>25</v>
      </c>
      <c r="H10" s="34">
        <v>5840</v>
      </c>
      <c r="I10" s="23" t="s">
        <v>25</v>
      </c>
      <c r="J10" s="34">
        <v>4588</v>
      </c>
      <c r="K10" s="23" t="s">
        <v>25</v>
      </c>
      <c r="L10" s="34">
        <v>3837</v>
      </c>
      <c r="M10" s="23" t="s">
        <v>25</v>
      </c>
      <c r="N10" s="34">
        <v>4437</v>
      </c>
      <c r="O10" s="23" t="s">
        <v>25</v>
      </c>
      <c r="P10" s="34">
        <v>5064</v>
      </c>
      <c r="Q10" s="23" t="s">
        <v>25</v>
      </c>
      <c r="R10" s="34">
        <v>4135</v>
      </c>
      <c r="S10" s="23" t="s">
        <v>25</v>
      </c>
      <c r="T10" s="34">
        <v>5483</v>
      </c>
      <c r="U10" s="23" t="s">
        <v>25</v>
      </c>
      <c r="V10" s="34">
        <v>5176</v>
      </c>
      <c r="W10" s="23"/>
      <c r="X10" s="34">
        <v>4583</v>
      </c>
      <c r="Y10" s="23" t="s">
        <v>25</v>
      </c>
      <c r="Z10" s="50">
        <v>5494</v>
      </c>
      <c r="AA10" s="49" t="s">
        <v>25</v>
      </c>
      <c r="AB10" s="39">
        <f>D10+F10+H10+J10+L10+N10+P10+R10+T10+V10+X10+Z10</f>
        <v>61104</v>
      </c>
      <c r="AC10" s="11"/>
      <c r="AD10" s="11"/>
    </row>
    <row r="11" spans="1:29" ht="40.5" thickBot="1" thickTop="1">
      <c r="A11" s="212"/>
      <c r="B11" s="217"/>
      <c r="C11" s="17" t="s">
        <v>20</v>
      </c>
      <c r="D11" s="41">
        <v>904</v>
      </c>
      <c r="E11" s="42">
        <f>D11/4527</f>
        <v>0.19969074442235477</v>
      </c>
      <c r="F11" s="41">
        <f>F10-D10</f>
        <v>1605</v>
      </c>
      <c r="G11" s="42">
        <f>F11/D10</f>
        <v>0.29552568587737066</v>
      </c>
      <c r="H11" s="41">
        <f>H10-F10</f>
        <v>-1196</v>
      </c>
      <c r="I11" s="42">
        <f>H11/F10</f>
        <v>-0.16998294485503126</v>
      </c>
      <c r="J11" s="41">
        <f>J10-H10</f>
        <v>-1252</v>
      </c>
      <c r="K11" s="42">
        <f>J11/H10</f>
        <v>-0.21438356164383562</v>
      </c>
      <c r="L11" s="41">
        <f>L10-J10</f>
        <v>-751</v>
      </c>
      <c r="M11" s="42">
        <f>L11/J10</f>
        <v>-0.1636878814298169</v>
      </c>
      <c r="N11" s="41">
        <f>N10-L10</f>
        <v>600</v>
      </c>
      <c r="O11" s="42">
        <f>N11/L10</f>
        <v>0.1563721657544957</v>
      </c>
      <c r="P11" s="41">
        <f>P10-N10</f>
        <v>627</v>
      </c>
      <c r="Q11" s="42">
        <f>P11/N10</f>
        <v>0.14131169709263017</v>
      </c>
      <c r="R11" s="41">
        <f>R10-P10</f>
        <v>-929</v>
      </c>
      <c r="S11" s="42">
        <f>R11/P10</f>
        <v>-0.1834518167456556</v>
      </c>
      <c r="T11" s="41">
        <f>T10-R10</f>
        <v>1348</v>
      </c>
      <c r="U11" s="42">
        <f>T11/R10</f>
        <v>0.3259975816203144</v>
      </c>
      <c r="V11" s="41">
        <f>V10-T10</f>
        <v>-307</v>
      </c>
      <c r="W11" s="42">
        <f>V11/T10</f>
        <v>-0.05599124566842969</v>
      </c>
      <c r="X11" s="41">
        <f>X10-V10</f>
        <v>-593</v>
      </c>
      <c r="Y11" s="42">
        <f>X11/V10</f>
        <v>-0.11456723338485317</v>
      </c>
      <c r="Z11" s="53">
        <f>Z10-X10</f>
        <v>911</v>
      </c>
      <c r="AA11" s="54">
        <f>Z11/X10</f>
        <v>0.1987780929522147</v>
      </c>
      <c r="AB11" s="40"/>
      <c r="AC11" s="9"/>
    </row>
    <row r="12" spans="1:29" ht="49.5" thickBot="1">
      <c r="A12" s="212"/>
      <c r="B12" s="218"/>
      <c r="C12" s="18" t="s">
        <v>21</v>
      </c>
      <c r="D12" s="33"/>
      <c r="E12" s="31"/>
      <c r="F12" s="33"/>
      <c r="G12" s="31"/>
      <c r="H12" s="33"/>
      <c r="I12" s="31"/>
      <c r="J12" s="33"/>
      <c r="K12" s="31"/>
      <c r="L12" s="38"/>
      <c r="M12" s="31"/>
      <c r="N12" s="38"/>
      <c r="O12" s="31"/>
      <c r="P12" s="38"/>
      <c r="Q12" s="31"/>
      <c r="R12" s="38"/>
      <c r="S12" s="31"/>
      <c r="T12" s="38"/>
      <c r="U12" s="31"/>
      <c r="V12" s="38"/>
      <c r="W12" s="31"/>
      <c r="X12" s="38"/>
      <c r="Y12" s="31"/>
      <c r="Z12" s="55"/>
      <c r="AA12" s="56"/>
      <c r="AB12" s="40"/>
      <c r="AC12" s="9"/>
    </row>
    <row r="13" spans="1:30" ht="16.5" thickBot="1" thickTop="1">
      <c r="A13" s="212" t="s">
        <v>10</v>
      </c>
      <c r="B13" s="216" t="s">
        <v>17</v>
      </c>
      <c r="C13" s="20"/>
      <c r="D13" s="35">
        <v>1729</v>
      </c>
      <c r="E13" s="23" t="s">
        <v>25</v>
      </c>
      <c r="F13" s="35">
        <v>2296</v>
      </c>
      <c r="G13" s="23" t="s">
        <v>25</v>
      </c>
      <c r="H13" s="35">
        <v>2672</v>
      </c>
      <c r="I13" s="23" t="s">
        <v>25</v>
      </c>
      <c r="J13" s="35">
        <v>2619</v>
      </c>
      <c r="K13" s="23" t="s">
        <v>25</v>
      </c>
      <c r="L13" s="35">
        <v>2398</v>
      </c>
      <c r="M13" s="23" t="s">
        <v>25</v>
      </c>
      <c r="N13" s="35">
        <v>2240</v>
      </c>
      <c r="O13" s="23" t="s">
        <v>25</v>
      </c>
      <c r="P13" s="35">
        <v>2723</v>
      </c>
      <c r="Q13" s="23" t="s">
        <v>25</v>
      </c>
      <c r="R13" s="35">
        <v>2471</v>
      </c>
      <c r="S13" s="23" t="s">
        <v>25</v>
      </c>
      <c r="T13" s="35">
        <v>3315</v>
      </c>
      <c r="U13" s="23" t="s">
        <v>25</v>
      </c>
      <c r="V13" s="35">
        <v>2810</v>
      </c>
      <c r="W13" s="23"/>
      <c r="X13" s="35">
        <v>2332</v>
      </c>
      <c r="Y13" s="23"/>
      <c r="Z13" s="52">
        <v>1888</v>
      </c>
      <c r="AA13" s="49"/>
      <c r="AB13" s="39">
        <f>D13+F13+H13+J13+L13+N13+P13+R13+T13+V13+X13+Z13</f>
        <v>29493</v>
      </c>
      <c r="AC13" s="11"/>
      <c r="AD13" s="11"/>
    </row>
    <row r="14" spans="1:29" ht="40.5" thickBot="1" thickTop="1">
      <c r="A14" s="212"/>
      <c r="B14" s="217"/>
      <c r="C14" s="21" t="s">
        <v>20</v>
      </c>
      <c r="D14" s="41">
        <v>227</v>
      </c>
      <c r="E14" s="42">
        <f>D14/1502</f>
        <v>0.1511318242343542</v>
      </c>
      <c r="F14" s="41">
        <f>F13-D13</f>
        <v>567</v>
      </c>
      <c r="G14" s="42">
        <f>F14/D13</f>
        <v>0.32793522267206476</v>
      </c>
      <c r="H14" s="41">
        <f>H13-F13</f>
        <v>376</v>
      </c>
      <c r="I14" s="42">
        <f>H14/F13</f>
        <v>0.16376306620209058</v>
      </c>
      <c r="J14" s="41">
        <f>J13-H13</f>
        <v>-53</v>
      </c>
      <c r="K14" s="42">
        <f>J14/H13</f>
        <v>-0.019835329341317365</v>
      </c>
      <c r="L14" s="41">
        <f>L13-J13</f>
        <v>-221</v>
      </c>
      <c r="M14" s="42">
        <f>L14/J13</f>
        <v>-0.08438335242458954</v>
      </c>
      <c r="N14" s="41">
        <f>N13-L13</f>
        <v>-158</v>
      </c>
      <c r="O14" s="42">
        <f>N14/L13</f>
        <v>-0.0658882402001668</v>
      </c>
      <c r="P14" s="41">
        <f>P13-N13</f>
        <v>483</v>
      </c>
      <c r="Q14" s="42">
        <f>P14/N13</f>
        <v>0.215625</v>
      </c>
      <c r="R14" s="41">
        <f>R13-P13</f>
        <v>-252</v>
      </c>
      <c r="S14" s="42">
        <f>R14/P13</f>
        <v>-0.09254498714652956</v>
      </c>
      <c r="T14" s="41">
        <f>T13-R13</f>
        <v>844</v>
      </c>
      <c r="U14" s="42">
        <f>T14/R13</f>
        <v>0.3415621205989478</v>
      </c>
      <c r="V14" s="41">
        <f>V13-T13</f>
        <v>-505</v>
      </c>
      <c r="W14" s="42">
        <f>V14/T13</f>
        <v>-0.15233785822021115</v>
      </c>
      <c r="X14" s="41">
        <f>X13-V13</f>
        <v>-478</v>
      </c>
      <c r="Y14" s="42">
        <f>X14/V13</f>
        <v>-0.1701067615658363</v>
      </c>
      <c r="Z14" s="53">
        <f>Z13-X13</f>
        <v>-444</v>
      </c>
      <c r="AA14" s="54">
        <f>Z14/X13</f>
        <v>-0.19039451114922812</v>
      </c>
      <c r="AB14" s="40"/>
      <c r="AC14" s="9"/>
    </row>
    <row r="15" spans="1:29" ht="49.5" thickBot="1">
      <c r="A15" s="212"/>
      <c r="B15" s="218"/>
      <c r="C15" s="18" t="s">
        <v>21</v>
      </c>
      <c r="D15" s="33"/>
      <c r="E15" s="31"/>
      <c r="F15" s="33"/>
      <c r="G15" s="31"/>
      <c r="H15" s="33"/>
      <c r="I15" s="31"/>
      <c r="J15" s="33"/>
      <c r="K15" s="31"/>
      <c r="L15" s="38"/>
      <c r="M15" s="31"/>
      <c r="N15" s="38"/>
      <c r="O15" s="31"/>
      <c r="P15" s="38"/>
      <c r="Q15" s="31"/>
      <c r="R15" s="38"/>
      <c r="S15" s="31"/>
      <c r="T15" s="38"/>
      <c r="U15" s="31"/>
      <c r="V15" s="38"/>
      <c r="W15" s="31"/>
      <c r="X15" s="38"/>
      <c r="Y15" s="31"/>
      <c r="Z15" s="55"/>
      <c r="AA15" s="56"/>
      <c r="AB15" s="40"/>
      <c r="AC15" s="9"/>
    </row>
    <row r="16" spans="1:30" ht="16.5" thickBot="1" thickTop="1">
      <c r="A16" s="212" t="s">
        <v>11</v>
      </c>
      <c r="B16" s="216" t="s">
        <v>18</v>
      </c>
      <c r="C16" s="20"/>
      <c r="D16" s="35">
        <v>1190</v>
      </c>
      <c r="E16" s="23" t="s">
        <v>25</v>
      </c>
      <c r="F16" s="35">
        <v>1366</v>
      </c>
      <c r="G16" s="23" t="s">
        <v>25</v>
      </c>
      <c r="H16" s="35">
        <v>1270</v>
      </c>
      <c r="I16" s="23" t="s">
        <v>25</v>
      </c>
      <c r="J16" s="35">
        <v>1132</v>
      </c>
      <c r="K16" s="23" t="s">
        <v>25</v>
      </c>
      <c r="L16" s="35">
        <v>1120</v>
      </c>
      <c r="M16" s="23" t="s">
        <v>25</v>
      </c>
      <c r="N16" s="35">
        <v>1394</v>
      </c>
      <c r="O16" s="23" t="s">
        <v>25</v>
      </c>
      <c r="P16" s="35">
        <v>2078</v>
      </c>
      <c r="Q16" s="23" t="s">
        <v>25</v>
      </c>
      <c r="R16" s="35">
        <v>1673</v>
      </c>
      <c r="S16" s="23" t="s">
        <v>25</v>
      </c>
      <c r="T16" s="35">
        <v>1293</v>
      </c>
      <c r="U16" s="23" t="s">
        <v>25</v>
      </c>
      <c r="V16" s="35">
        <v>1530</v>
      </c>
      <c r="W16" s="23"/>
      <c r="X16" s="35">
        <v>967</v>
      </c>
      <c r="Y16" s="23" t="s">
        <v>25</v>
      </c>
      <c r="Z16" s="52">
        <v>1495</v>
      </c>
      <c r="AA16" s="49" t="s">
        <v>25</v>
      </c>
      <c r="AB16" s="39">
        <f>N16+L16+J16+H16+F16+D16+P16+R16+T16+V16+X16+Z16</f>
        <v>16508</v>
      </c>
      <c r="AC16" s="11"/>
      <c r="AD16" s="11"/>
    </row>
    <row r="17" spans="1:29" ht="40.5" thickBot="1" thickTop="1">
      <c r="A17" s="212"/>
      <c r="B17" s="217"/>
      <c r="C17" s="21" t="s">
        <v>20</v>
      </c>
      <c r="D17" s="41">
        <v>-198</v>
      </c>
      <c r="E17" s="42">
        <f>D17/1388</f>
        <v>-0.14265129682997119</v>
      </c>
      <c r="F17" s="41">
        <f>F16-D16</f>
        <v>176</v>
      </c>
      <c r="G17" s="42">
        <f>F17/D16</f>
        <v>0.14789915966386555</v>
      </c>
      <c r="H17" s="41">
        <f>H16-F16</f>
        <v>-96</v>
      </c>
      <c r="I17" s="42">
        <f>H17/F16</f>
        <v>-0.07027818448023426</v>
      </c>
      <c r="J17" s="41">
        <f>J16-H16</f>
        <v>-138</v>
      </c>
      <c r="K17" s="42">
        <f>J17/H16</f>
        <v>-0.10866141732283464</v>
      </c>
      <c r="L17" s="41">
        <f>L16-J16</f>
        <v>-12</v>
      </c>
      <c r="M17" s="42">
        <f>L17/J16</f>
        <v>-0.01060070671378092</v>
      </c>
      <c r="N17" s="41">
        <f>N16-L16</f>
        <v>274</v>
      </c>
      <c r="O17" s="42">
        <f>N17/L16</f>
        <v>0.24464285714285713</v>
      </c>
      <c r="P17" s="41">
        <f>P16-N16</f>
        <v>684</v>
      </c>
      <c r="Q17" s="42">
        <f>P17/N16</f>
        <v>0.49067431850789095</v>
      </c>
      <c r="R17" s="41">
        <f>R16-P16</f>
        <v>-405</v>
      </c>
      <c r="S17" s="42">
        <f>R17/P16</f>
        <v>-0.19489894128970164</v>
      </c>
      <c r="T17" s="41">
        <f>T16-R16</f>
        <v>-380</v>
      </c>
      <c r="U17" s="42">
        <f>T17/R16</f>
        <v>-0.22713687985654513</v>
      </c>
      <c r="V17" s="41">
        <f>V16-T16</f>
        <v>237</v>
      </c>
      <c r="W17" s="42">
        <f>V17/T16</f>
        <v>0.18329466357308585</v>
      </c>
      <c r="X17" s="41">
        <f>X16-V16</f>
        <v>-563</v>
      </c>
      <c r="Y17" s="42">
        <f>X17/V16</f>
        <v>-0.36797385620915035</v>
      </c>
      <c r="Z17" s="53">
        <f>Z16-X16</f>
        <v>528</v>
      </c>
      <c r="AA17" s="54">
        <f>Z17/X16</f>
        <v>0.546018614270941</v>
      </c>
      <c r="AB17" s="40"/>
      <c r="AC17" s="9"/>
    </row>
    <row r="18" spans="1:29" ht="49.5" thickBot="1">
      <c r="A18" s="212"/>
      <c r="B18" s="218"/>
      <c r="C18" s="18" t="s">
        <v>21</v>
      </c>
      <c r="D18" s="33"/>
      <c r="E18" s="31"/>
      <c r="F18" s="33"/>
      <c r="G18" s="31"/>
      <c r="H18" s="33"/>
      <c r="I18" s="31"/>
      <c r="J18" s="33"/>
      <c r="K18" s="31"/>
      <c r="L18" s="38"/>
      <c r="M18" s="31"/>
      <c r="N18" s="38"/>
      <c r="O18" s="31"/>
      <c r="P18" s="38"/>
      <c r="Q18" s="31"/>
      <c r="R18" s="38"/>
      <c r="S18" s="31"/>
      <c r="T18" s="38"/>
      <c r="U18" s="31"/>
      <c r="V18" s="38"/>
      <c r="W18" s="31"/>
      <c r="X18" s="38"/>
      <c r="Y18" s="31"/>
      <c r="Z18" s="55"/>
      <c r="AA18" s="56"/>
      <c r="AB18" s="40"/>
      <c r="AC18" s="9"/>
    </row>
    <row r="19" spans="1:30" ht="17.25" thickBot="1" thickTop="1">
      <c r="A19" s="212" t="s">
        <v>12</v>
      </c>
      <c r="B19" s="216" t="s">
        <v>16</v>
      </c>
      <c r="C19" s="20"/>
      <c r="D19" s="35">
        <v>3390</v>
      </c>
      <c r="E19" s="23" t="s">
        <v>25</v>
      </c>
      <c r="F19" s="35">
        <v>3876</v>
      </c>
      <c r="G19" s="23" t="s">
        <v>25</v>
      </c>
      <c r="H19" s="35">
        <v>3304</v>
      </c>
      <c r="I19" s="23" t="s">
        <v>25</v>
      </c>
      <c r="J19" s="35">
        <v>2807</v>
      </c>
      <c r="K19" s="23" t="s">
        <v>25</v>
      </c>
      <c r="L19" s="35">
        <v>2376</v>
      </c>
      <c r="M19" s="23" t="s">
        <v>25</v>
      </c>
      <c r="N19" s="35">
        <v>2450</v>
      </c>
      <c r="O19" s="23" t="s">
        <v>25</v>
      </c>
      <c r="P19" s="35">
        <v>2698</v>
      </c>
      <c r="Q19" s="23" t="s">
        <v>25</v>
      </c>
      <c r="R19" s="35">
        <v>2210</v>
      </c>
      <c r="S19" s="23" t="s">
        <v>25</v>
      </c>
      <c r="T19" s="35">
        <v>2764</v>
      </c>
      <c r="U19" s="23" t="s">
        <v>25</v>
      </c>
      <c r="V19" s="35">
        <v>3012</v>
      </c>
      <c r="W19" s="23"/>
      <c r="X19" s="35">
        <v>2854</v>
      </c>
      <c r="Y19" s="23" t="s">
        <v>25</v>
      </c>
      <c r="Z19" s="52">
        <v>3461</v>
      </c>
      <c r="AA19" s="49" t="s">
        <v>25</v>
      </c>
      <c r="AB19" s="39">
        <f>D19+F19+H19+J19+L19+N19+P19+R19+T19+V19+X19+Z19</f>
        <v>35202</v>
      </c>
      <c r="AC19" s="15"/>
      <c r="AD19" s="11"/>
    </row>
    <row r="20" spans="1:29" ht="40.5" thickBot="1" thickTop="1">
      <c r="A20" s="212"/>
      <c r="B20" s="217"/>
      <c r="C20" s="21" t="s">
        <v>20</v>
      </c>
      <c r="D20" s="41">
        <v>744</v>
      </c>
      <c r="E20" s="42">
        <f>D20/2646</f>
        <v>0.2811791383219955</v>
      </c>
      <c r="F20" s="41">
        <f>F19-D19</f>
        <v>486</v>
      </c>
      <c r="G20" s="42">
        <f>F20/D19</f>
        <v>0.1433628318584071</v>
      </c>
      <c r="H20" s="41">
        <f>H19-F19</f>
        <v>-572</v>
      </c>
      <c r="I20" s="42">
        <f>H20/F19</f>
        <v>-0.1475748194014448</v>
      </c>
      <c r="J20" s="41">
        <f>J19-H19</f>
        <v>-497</v>
      </c>
      <c r="K20" s="42">
        <f>J20/H19</f>
        <v>-0.1504237288135593</v>
      </c>
      <c r="L20" s="41">
        <f>L19-J19</f>
        <v>-431</v>
      </c>
      <c r="M20" s="42">
        <f>L20/J19</f>
        <v>-0.15354470965443534</v>
      </c>
      <c r="N20" s="41">
        <f>N19-L19</f>
        <v>74</v>
      </c>
      <c r="O20" s="42">
        <f>N20/L19</f>
        <v>0.031144781144781145</v>
      </c>
      <c r="P20" s="41">
        <f>P19-N19</f>
        <v>248</v>
      </c>
      <c r="Q20" s="42">
        <f>P20/N19</f>
        <v>0.10122448979591837</v>
      </c>
      <c r="R20" s="41">
        <f>R19-P19</f>
        <v>-488</v>
      </c>
      <c r="S20" s="42">
        <f>R20/P19</f>
        <v>-0.1808747220163084</v>
      </c>
      <c r="T20" s="41">
        <f>T19-R19</f>
        <v>554</v>
      </c>
      <c r="U20" s="42">
        <f>T20/R19</f>
        <v>0.2506787330316742</v>
      </c>
      <c r="V20" s="41">
        <f>V19-T19</f>
        <v>248</v>
      </c>
      <c r="W20" s="42">
        <f>V20/T19</f>
        <v>0.08972503617945007</v>
      </c>
      <c r="X20" s="41">
        <f>X19-V19</f>
        <v>-158</v>
      </c>
      <c r="Y20" s="42">
        <f>X20/V19</f>
        <v>-0.05245683930942895</v>
      </c>
      <c r="Z20" s="53">
        <f>Z19-X19</f>
        <v>607</v>
      </c>
      <c r="AA20" s="54">
        <f>Z20/X19</f>
        <v>0.21268395234758233</v>
      </c>
      <c r="AB20" s="8"/>
      <c r="AC20" s="12"/>
    </row>
    <row r="21" spans="1:29" ht="49.5" thickBot="1">
      <c r="A21" s="264"/>
      <c r="B21" s="218"/>
      <c r="C21" s="121" t="s">
        <v>21</v>
      </c>
      <c r="D21" s="122"/>
      <c r="E21" s="123"/>
      <c r="F21" s="122"/>
      <c r="G21" s="123"/>
      <c r="H21" s="122"/>
      <c r="I21" s="123"/>
      <c r="J21" s="122"/>
      <c r="K21" s="123"/>
      <c r="L21" s="124"/>
      <c r="M21" s="123"/>
      <c r="N21" s="124"/>
      <c r="O21" s="123"/>
      <c r="P21" s="124"/>
      <c r="Q21" s="123"/>
      <c r="R21" s="124"/>
      <c r="S21" s="123"/>
      <c r="T21" s="124"/>
      <c r="U21" s="123"/>
      <c r="V21" s="124"/>
      <c r="W21" s="123"/>
      <c r="X21" s="124"/>
      <c r="Y21" s="123"/>
      <c r="Z21" s="55"/>
      <c r="AA21" s="56"/>
      <c r="AB21" s="10"/>
      <c r="AC21" s="9"/>
    </row>
    <row r="22" spans="1:29" ht="13.5" thickBot="1">
      <c r="A22" s="266" t="s">
        <v>13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10"/>
      <c r="AC22" s="9"/>
    </row>
    <row r="23" spans="1:29" ht="15.75" thickBot="1">
      <c r="A23" s="263" t="s">
        <v>14</v>
      </c>
      <c r="B23" s="216" t="s">
        <v>15</v>
      </c>
      <c r="C23" s="125"/>
      <c r="D23" s="126">
        <v>2830</v>
      </c>
      <c r="E23" s="127" t="s">
        <v>25</v>
      </c>
      <c r="F23" s="126">
        <v>2877</v>
      </c>
      <c r="G23" s="127" t="s">
        <v>25</v>
      </c>
      <c r="H23" s="126">
        <v>2602</v>
      </c>
      <c r="I23" s="127" t="s">
        <v>25</v>
      </c>
      <c r="J23" s="126">
        <v>2417</v>
      </c>
      <c r="K23" s="127" t="s">
        <v>25</v>
      </c>
      <c r="L23" s="126">
        <v>2500</v>
      </c>
      <c r="M23" s="127" t="s">
        <v>25</v>
      </c>
      <c r="N23" s="126">
        <v>2530</v>
      </c>
      <c r="O23" s="127" t="s">
        <v>25</v>
      </c>
      <c r="P23" s="126">
        <v>2837</v>
      </c>
      <c r="Q23" s="127" t="s">
        <v>25</v>
      </c>
      <c r="R23" s="126">
        <v>2927</v>
      </c>
      <c r="S23" s="127" t="s">
        <v>25</v>
      </c>
      <c r="T23" s="126">
        <v>2657</v>
      </c>
      <c r="U23" s="127" t="s">
        <v>25</v>
      </c>
      <c r="V23" s="126">
        <v>2852</v>
      </c>
      <c r="W23" s="127"/>
      <c r="X23" s="35">
        <v>2896</v>
      </c>
      <c r="Y23" s="23" t="s">
        <v>25</v>
      </c>
      <c r="Z23" s="103">
        <v>3164</v>
      </c>
      <c r="AA23" s="102" t="s">
        <v>25</v>
      </c>
      <c r="AB23" s="10"/>
      <c r="AC23" s="9"/>
    </row>
    <row r="24" spans="1:29" ht="40.5" thickBot="1" thickTop="1">
      <c r="A24" s="212"/>
      <c r="B24" s="217"/>
      <c r="C24" s="21" t="s">
        <v>20</v>
      </c>
      <c r="D24" s="41">
        <v>126</v>
      </c>
      <c r="E24" s="42">
        <f>D24/2704</f>
        <v>0.04659763313609468</v>
      </c>
      <c r="F24" s="41">
        <f>F23-D23</f>
        <v>47</v>
      </c>
      <c r="G24" s="42">
        <f>F24/D23</f>
        <v>0.016607773851590107</v>
      </c>
      <c r="H24" s="41">
        <f>H23-F23</f>
        <v>-275</v>
      </c>
      <c r="I24" s="42">
        <f>H24/F23</f>
        <v>-0.09558567952728536</v>
      </c>
      <c r="J24" s="41">
        <f>J23-H23</f>
        <v>-185</v>
      </c>
      <c r="K24" s="42">
        <f>J24/H23</f>
        <v>-0.07109915449654113</v>
      </c>
      <c r="L24" s="41">
        <f>L23-J23</f>
        <v>83</v>
      </c>
      <c r="M24" s="42">
        <f>L24/J23</f>
        <v>0.03434009102192801</v>
      </c>
      <c r="N24" s="41">
        <f>N23-L23</f>
        <v>30</v>
      </c>
      <c r="O24" s="42">
        <f>N24/L23</f>
        <v>0.012</v>
      </c>
      <c r="P24" s="41">
        <f>P23-N23</f>
        <v>307</v>
      </c>
      <c r="Q24" s="42">
        <f>P24/N23</f>
        <v>0.12134387351778655</v>
      </c>
      <c r="R24" s="41">
        <f>R23-P23</f>
        <v>90</v>
      </c>
      <c r="S24" s="42">
        <f>R24/P23</f>
        <v>0.031723651744800845</v>
      </c>
      <c r="T24" s="41">
        <f>T23-R23</f>
        <v>-270</v>
      </c>
      <c r="U24" s="42">
        <f>T24/R23</f>
        <v>-0.09224461906388794</v>
      </c>
      <c r="V24" s="41">
        <f>V23-T23</f>
        <v>195</v>
      </c>
      <c r="W24" s="42">
        <f>V24/T23</f>
        <v>0.07339104252916824</v>
      </c>
      <c r="X24" s="41">
        <f>X23-V23</f>
        <v>44</v>
      </c>
      <c r="Y24" s="42">
        <f>X24/V23</f>
        <v>0.015427769985974754</v>
      </c>
      <c r="Z24" s="53">
        <f>Z23-X23</f>
        <v>268</v>
      </c>
      <c r="AA24" s="54">
        <f>Z24/X23</f>
        <v>0.0925414364640884</v>
      </c>
      <c r="AB24" s="10"/>
      <c r="AC24" s="9"/>
    </row>
    <row r="25" spans="1:29" ht="49.5" thickBot="1">
      <c r="A25" s="212"/>
      <c r="B25" s="218"/>
      <c r="C25" s="18" t="s">
        <v>21</v>
      </c>
      <c r="D25" s="33"/>
      <c r="E25" s="31"/>
      <c r="F25" s="33"/>
      <c r="G25" s="31"/>
      <c r="H25" s="33"/>
      <c r="I25" s="31"/>
      <c r="J25" s="33"/>
      <c r="K25" s="31"/>
      <c r="L25" s="38"/>
      <c r="M25" s="31"/>
      <c r="N25" s="38"/>
      <c r="O25" s="31"/>
      <c r="P25" s="38"/>
      <c r="Q25" s="31"/>
      <c r="R25" s="38"/>
      <c r="S25" s="31"/>
      <c r="T25" s="38"/>
      <c r="U25" s="31"/>
      <c r="V25" s="38"/>
      <c r="W25" s="31"/>
      <c r="X25" s="38"/>
      <c r="Y25" s="38"/>
      <c r="Z25" s="55"/>
      <c r="AA25" s="56"/>
      <c r="AB25" s="10"/>
      <c r="AC25" s="9"/>
    </row>
    <row r="26" spans="1:29" ht="12.75">
      <c r="A26" s="63"/>
      <c r="B26" s="141"/>
      <c r="C26" s="64"/>
      <c r="D26" s="65"/>
      <c r="E26" s="66"/>
      <c r="F26" s="65"/>
      <c r="G26" s="66"/>
      <c r="H26" s="65"/>
      <c r="I26" s="66"/>
      <c r="J26" s="65"/>
      <c r="K26" s="66"/>
      <c r="L26" s="65"/>
      <c r="M26" s="66"/>
      <c r="N26" s="65"/>
      <c r="O26" s="66"/>
      <c r="P26" s="65"/>
      <c r="Q26" s="66"/>
      <c r="R26" s="65"/>
      <c r="S26" s="66"/>
      <c r="T26" s="65"/>
      <c r="U26" s="66"/>
      <c r="V26" s="65"/>
      <c r="W26" s="66"/>
      <c r="X26" s="65"/>
      <c r="Y26" s="65"/>
      <c r="Z26" s="142"/>
      <c r="AA26" s="143"/>
      <c r="AB26" s="67"/>
      <c r="AC26" s="67"/>
    </row>
    <row r="27" spans="1:29" ht="13.5" thickBot="1">
      <c r="A27" s="63"/>
      <c r="B27" s="63"/>
      <c r="C27" s="64"/>
      <c r="D27" s="65"/>
      <c r="E27" s="66"/>
      <c r="F27" s="65"/>
      <c r="G27" s="66"/>
      <c r="H27" s="65"/>
      <c r="I27" s="66"/>
      <c r="J27" s="65"/>
      <c r="K27" s="66"/>
      <c r="L27" s="65"/>
      <c r="M27" s="66"/>
      <c r="N27" s="65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67"/>
    </row>
    <row r="28" spans="1:30" ht="17.25" thickBot="1" thickTop="1">
      <c r="A28" s="301" t="s">
        <v>67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212" t="s">
        <v>0</v>
      </c>
      <c r="B30" s="262" t="s">
        <v>1</v>
      </c>
      <c r="C30" s="247"/>
      <c r="D30" s="214" t="s">
        <v>3</v>
      </c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9"/>
      <c r="AB30" s="250" t="s">
        <v>22</v>
      </c>
      <c r="AC30" s="235" t="s">
        <v>23</v>
      </c>
      <c r="AD30" s="236"/>
    </row>
    <row r="31" spans="1:30" ht="14.25" thickBot="1" thickTop="1">
      <c r="A31" s="212"/>
      <c r="B31" s="263"/>
      <c r="C31" s="212"/>
      <c r="D31" s="239" t="s">
        <v>4</v>
      </c>
      <c r="E31" s="240"/>
      <c r="F31" s="239" t="s">
        <v>5</v>
      </c>
      <c r="G31" s="240"/>
      <c r="H31" s="239" t="s">
        <v>26</v>
      </c>
      <c r="I31" s="240"/>
      <c r="J31" s="239" t="s">
        <v>27</v>
      </c>
      <c r="K31" s="240"/>
      <c r="L31" s="239" t="s">
        <v>28</v>
      </c>
      <c r="M31" s="240"/>
      <c r="N31" s="239" t="s">
        <v>29</v>
      </c>
      <c r="O31" s="240"/>
      <c r="P31" s="239" t="s">
        <v>33</v>
      </c>
      <c r="Q31" s="240"/>
      <c r="R31" s="239" t="s">
        <v>40</v>
      </c>
      <c r="S31" s="240"/>
      <c r="T31" s="239" t="s">
        <v>45</v>
      </c>
      <c r="U31" s="240"/>
      <c r="V31" s="239" t="s">
        <v>46</v>
      </c>
      <c r="W31" s="240"/>
      <c r="X31" s="239" t="s">
        <v>49</v>
      </c>
      <c r="Y31" s="240"/>
      <c r="Z31" s="219" t="s">
        <v>50</v>
      </c>
      <c r="AA31" s="220"/>
      <c r="AB31" s="251"/>
      <c r="AC31" s="237"/>
      <c r="AD31" s="238"/>
    </row>
    <row r="32" spans="1:30" ht="14.25" thickBot="1" thickTop="1">
      <c r="A32" s="2"/>
      <c r="B32" s="1"/>
      <c r="C32" s="266" t="s">
        <v>38</v>
      </c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3"/>
      <c r="AB32" s="252"/>
      <c r="AC32" s="24" t="s">
        <v>24</v>
      </c>
      <c r="AD32" s="25" t="s">
        <v>25</v>
      </c>
    </row>
    <row r="33" spans="1:30" ht="13.5" thickBot="1">
      <c r="A33" s="3"/>
      <c r="B33" s="3"/>
      <c r="C33" s="3"/>
      <c r="D33" s="6"/>
      <c r="E33" s="3"/>
      <c r="F33" s="36"/>
      <c r="G33" s="4"/>
      <c r="H33" s="37"/>
      <c r="I33" s="16"/>
      <c r="J33" s="36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284"/>
      <c r="AC33" s="258"/>
      <c r="AD33" s="259"/>
    </row>
    <row r="34" spans="1:30" ht="16.5" thickBot="1" thickTop="1">
      <c r="A34" s="212" t="s">
        <v>7</v>
      </c>
      <c r="B34" s="216" t="s">
        <v>8</v>
      </c>
      <c r="C34" s="7"/>
      <c r="D34" s="78">
        <v>134798</v>
      </c>
      <c r="E34" s="78" t="s">
        <v>25</v>
      </c>
      <c r="F34" s="78">
        <v>136624</v>
      </c>
      <c r="G34" s="78" t="s">
        <v>25</v>
      </c>
      <c r="H34" s="78">
        <v>138210</v>
      </c>
      <c r="I34" s="78" t="s">
        <v>25</v>
      </c>
      <c r="J34" s="78">
        <v>138061</v>
      </c>
      <c r="K34" s="78" t="s">
        <v>25</v>
      </c>
      <c r="L34" s="78">
        <v>137847</v>
      </c>
      <c r="M34" s="78" t="s">
        <v>25</v>
      </c>
      <c r="N34" s="78">
        <v>138170</v>
      </c>
      <c r="O34" s="78" t="s">
        <v>25</v>
      </c>
      <c r="P34" s="78">
        <v>138911</v>
      </c>
      <c r="Q34" s="78" t="s">
        <v>25</v>
      </c>
      <c r="R34" s="78">
        <v>139974</v>
      </c>
      <c r="S34" s="78" t="s">
        <v>25</v>
      </c>
      <c r="T34" s="78">
        <v>141064</v>
      </c>
      <c r="U34" s="78" t="s">
        <v>25</v>
      </c>
      <c r="V34" s="78">
        <v>142074</v>
      </c>
      <c r="W34" s="78" t="s">
        <v>25</v>
      </c>
      <c r="X34" s="78">
        <v>143305</v>
      </c>
      <c r="Y34" s="78" t="s">
        <v>25</v>
      </c>
      <c r="Z34" s="84">
        <v>145396</v>
      </c>
      <c r="AA34" s="49" t="s">
        <v>25</v>
      </c>
      <c r="AB34" s="277" t="s">
        <v>35</v>
      </c>
      <c r="AC34" s="307"/>
      <c r="AD34" s="61"/>
    </row>
    <row r="35" spans="1:29" ht="40.5" thickBot="1" thickTop="1">
      <c r="A35" s="212"/>
      <c r="B35" s="217"/>
      <c r="C35" s="17" t="s">
        <v>20</v>
      </c>
      <c r="D35" s="41">
        <v>1724</v>
      </c>
      <c r="E35" s="42">
        <f>D35/133074</f>
        <v>0.012955197859837383</v>
      </c>
      <c r="F35" s="41">
        <f>F34-D34</f>
        <v>1826</v>
      </c>
      <c r="G35" s="42">
        <f>F35/D34</f>
        <v>0.013546195047404265</v>
      </c>
      <c r="H35" s="41">
        <f>H34-F34</f>
        <v>1586</v>
      </c>
      <c r="I35" s="42">
        <f>H35/F34</f>
        <v>0.01160850216653004</v>
      </c>
      <c r="J35" s="41">
        <f>J34-H34</f>
        <v>-149</v>
      </c>
      <c r="K35" s="42">
        <f>J35/H34</f>
        <v>-0.001078069604225454</v>
      </c>
      <c r="L35" s="41">
        <f>L34-J34</f>
        <v>-214</v>
      </c>
      <c r="M35" s="42">
        <f>L35/J34</f>
        <v>-0.0015500394753043944</v>
      </c>
      <c r="N35" s="41">
        <f>N34-L34</f>
        <v>323</v>
      </c>
      <c r="O35" s="42">
        <f>N35/L34</f>
        <v>0.0023431775809411885</v>
      </c>
      <c r="P35" s="41">
        <f>P34-N34</f>
        <v>741</v>
      </c>
      <c r="Q35" s="42">
        <f>P35/N34</f>
        <v>0.005362958674097126</v>
      </c>
      <c r="R35" s="41">
        <f>R34-P34</f>
        <v>1063</v>
      </c>
      <c r="S35" s="42">
        <f>R35/P34</f>
        <v>0.0076523817408268606</v>
      </c>
      <c r="T35" s="41">
        <f>T34-R34</f>
        <v>1090</v>
      </c>
      <c r="U35" s="42">
        <f>T35/R34</f>
        <v>0.007787160472659208</v>
      </c>
      <c r="V35" s="41">
        <f>V34-T34</f>
        <v>1010</v>
      </c>
      <c r="W35" s="42">
        <f>V35/T34</f>
        <v>0.007159870696988601</v>
      </c>
      <c r="X35" s="41">
        <f>X34-V34</f>
        <v>1231</v>
      </c>
      <c r="Y35" s="42">
        <f>X35/V34</f>
        <v>0.008664498782324705</v>
      </c>
      <c r="Z35" s="53">
        <f>Z34-X34</f>
        <v>2091</v>
      </c>
      <c r="AA35" s="54">
        <f>Z35/X34</f>
        <v>0.01459125641115104</v>
      </c>
      <c r="AB35" s="84">
        <f>(D34+F34+H34+J34+L34+N34+P34+R34+T34+V34+X34+Z34)/12</f>
        <v>139536.16666666666</v>
      </c>
      <c r="AC35" s="9"/>
    </row>
    <row r="36" spans="1:29" ht="49.5" thickBot="1">
      <c r="A36" s="212"/>
      <c r="B36" s="218"/>
      <c r="C36" s="18" t="s">
        <v>21</v>
      </c>
      <c r="D36" s="33">
        <f>D34-D7</f>
        <v>-1310</v>
      </c>
      <c r="E36" s="31">
        <f>D36/D7</f>
        <v>-0.00962470978928498</v>
      </c>
      <c r="F36" s="33">
        <f>F34-F7</f>
        <v>-1510</v>
      </c>
      <c r="G36" s="31">
        <f>F36/F7</f>
        <v>-0.010931414423675562</v>
      </c>
      <c r="H36" s="33">
        <f>H34-H7</f>
        <v>-287</v>
      </c>
      <c r="I36" s="31">
        <f>H36/H7</f>
        <v>-0.002072247052282721</v>
      </c>
      <c r="J36" s="33">
        <f>J34-J7</f>
        <v>481</v>
      </c>
      <c r="K36" s="31">
        <f>J36/J7</f>
        <v>0.00349614769588603</v>
      </c>
      <c r="L36" s="38">
        <f>L34-L7</f>
        <v>1776</v>
      </c>
      <c r="M36" s="31">
        <f>L36/L7</f>
        <v>0.013052009612628701</v>
      </c>
      <c r="N36" s="38">
        <f>N34-N7</f>
        <v>2646</v>
      </c>
      <c r="O36" s="31">
        <f>N36/N7</f>
        <v>0.0195242171128361</v>
      </c>
      <c r="P36" s="38">
        <f>P34-P7</f>
        <v>4103</v>
      </c>
      <c r="Q36" s="31">
        <f>P36/P7</f>
        <v>0.03043587917631001</v>
      </c>
      <c r="R36" s="38">
        <f>R34-R7</f>
        <v>6147</v>
      </c>
      <c r="S36" s="31">
        <f>R36/R7</f>
        <v>0.045932435158824454</v>
      </c>
      <c r="T36" s="38">
        <f>T34-T7</f>
        <v>7989</v>
      </c>
      <c r="U36" s="31">
        <f>T36/T7</f>
        <v>0.06003381551756528</v>
      </c>
      <c r="V36" s="83">
        <f>V34-V7</f>
        <v>9648</v>
      </c>
      <c r="W36" s="31">
        <f>V36/V7</f>
        <v>0.07285578360744868</v>
      </c>
      <c r="X36" s="83">
        <f>X34-X7</f>
        <v>11207</v>
      </c>
      <c r="Y36" s="31">
        <f>X36/X7</f>
        <v>0.08483852897091554</v>
      </c>
      <c r="Z36" s="55">
        <f>Z34-Z7</f>
        <v>12322</v>
      </c>
      <c r="AA36" s="56">
        <f>Z36/Z7</f>
        <v>0.09259509746456858</v>
      </c>
      <c r="AB36" s="10"/>
      <c r="AC36" s="43"/>
    </row>
    <row r="37" spans="1:31" ht="19.5" thickBot="1" thickTop="1">
      <c r="A37" s="212" t="s">
        <v>9</v>
      </c>
      <c r="B37" s="216" t="s">
        <v>19</v>
      </c>
      <c r="C37" s="19"/>
      <c r="D37" s="34">
        <v>5136</v>
      </c>
      <c r="E37" s="23" t="s">
        <v>25</v>
      </c>
      <c r="F37" s="34">
        <v>6074</v>
      </c>
      <c r="G37" s="23" t="s">
        <v>25</v>
      </c>
      <c r="H37" s="34">
        <v>6263</v>
      </c>
      <c r="I37" s="23" t="s">
        <v>25</v>
      </c>
      <c r="J37" s="34">
        <v>4760</v>
      </c>
      <c r="K37" s="23" t="s">
        <v>25</v>
      </c>
      <c r="L37" s="34">
        <v>4133</v>
      </c>
      <c r="M37" s="23" t="s">
        <v>25</v>
      </c>
      <c r="N37" s="34">
        <v>5031</v>
      </c>
      <c r="O37" s="23" t="s">
        <v>25</v>
      </c>
      <c r="P37" s="34">
        <v>5345</v>
      </c>
      <c r="Q37" s="23" t="s">
        <v>25</v>
      </c>
      <c r="R37" s="34">
        <v>5248</v>
      </c>
      <c r="S37" s="23" t="s">
        <v>25</v>
      </c>
      <c r="T37" s="34">
        <v>6058</v>
      </c>
      <c r="U37" s="23" t="s">
        <v>25</v>
      </c>
      <c r="V37" s="34">
        <v>5538</v>
      </c>
      <c r="W37" s="23" t="s">
        <v>25</v>
      </c>
      <c r="X37" s="34">
        <v>5320</v>
      </c>
      <c r="Y37" s="23" t="s">
        <v>25</v>
      </c>
      <c r="Z37" s="50">
        <v>5627</v>
      </c>
      <c r="AA37" s="49" t="s">
        <v>25</v>
      </c>
      <c r="AB37" s="39">
        <f>D37+F37+H37+J37+L37+N37+P37+R37+T37+V37+X37+Z37</f>
        <v>64533</v>
      </c>
      <c r="AC37" s="26" t="s">
        <v>56</v>
      </c>
      <c r="AD37" s="29">
        <v>0.0561</v>
      </c>
      <c r="AE37" s="68"/>
    </row>
    <row r="38" spans="1:31" ht="40.5" thickBot="1" thickTop="1">
      <c r="A38" s="212"/>
      <c r="B38" s="217"/>
      <c r="C38" s="17" t="s">
        <v>20</v>
      </c>
      <c r="D38" s="41">
        <v>-358</v>
      </c>
      <c r="E38" s="42">
        <f>D38/5494</f>
        <v>-0.06516199490353113</v>
      </c>
      <c r="F38" s="41">
        <f>F37-D37</f>
        <v>938</v>
      </c>
      <c r="G38" s="42">
        <f>F38/D37</f>
        <v>0.1826323987538941</v>
      </c>
      <c r="H38" s="41">
        <f>H37-F37</f>
        <v>189</v>
      </c>
      <c r="I38" s="42">
        <f>H38/F37</f>
        <v>0.031116233124794206</v>
      </c>
      <c r="J38" s="41">
        <f>J37-H37</f>
        <v>-1503</v>
      </c>
      <c r="K38" s="42">
        <f>J38/H37</f>
        <v>-0.23998083985310553</v>
      </c>
      <c r="L38" s="41">
        <f>L37-J37</f>
        <v>-627</v>
      </c>
      <c r="M38" s="42">
        <f>L38/J37</f>
        <v>-0.13172268907563026</v>
      </c>
      <c r="N38" s="41">
        <f>N37-L37</f>
        <v>898</v>
      </c>
      <c r="O38" s="42">
        <f>N38/L37</f>
        <v>0.2172755867408662</v>
      </c>
      <c r="P38" s="41">
        <f>P37-N37</f>
        <v>314</v>
      </c>
      <c r="Q38" s="42">
        <f>P38/N37</f>
        <v>0.0624130391572252</v>
      </c>
      <c r="R38" s="41">
        <f>R37-P37</f>
        <v>-97</v>
      </c>
      <c r="S38" s="42">
        <f>R38/P37</f>
        <v>-0.01814780168381665</v>
      </c>
      <c r="T38" s="41">
        <f>T37-R37</f>
        <v>810</v>
      </c>
      <c r="U38" s="42">
        <f>T38/R37</f>
        <v>0.15434451219512196</v>
      </c>
      <c r="V38" s="41">
        <f>V37-T37</f>
        <v>-520</v>
      </c>
      <c r="W38" s="42">
        <f>V38/T37</f>
        <v>-0.08583690987124463</v>
      </c>
      <c r="X38" s="41">
        <f>X37-V37</f>
        <v>-218</v>
      </c>
      <c r="Y38" s="42">
        <f>X38/V37</f>
        <v>-0.03936439147706754</v>
      </c>
      <c r="Z38" s="53">
        <f>Z37-X37</f>
        <v>307</v>
      </c>
      <c r="AA38" s="54">
        <f>Z38/X37</f>
        <v>0.057706766917293234</v>
      </c>
      <c r="AB38" s="147">
        <f>D37+F37+H37+J37+L37+N37+P37+R37</f>
        <v>41990</v>
      </c>
      <c r="AC38" s="48"/>
      <c r="AD38" s="91"/>
      <c r="AE38" s="115">
        <f>V37+X37+Z37</f>
        <v>16485</v>
      </c>
    </row>
    <row r="39" spans="1:30" ht="49.5" thickBot="1">
      <c r="A39" s="212"/>
      <c r="B39" s="218"/>
      <c r="C39" s="18" t="s">
        <v>21</v>
      </c>
      <c r="D39" s="33">
        <f>D37-D10</f>
        <v>-295</v>
      </c>
      <c r="E39" s="31">
        <f>D39/D10</f>
        <v>-0.05431780519241392</v>
      </c>
      <c r="F39" s="33">
        <f>F37-F10</f>
        <v>-962</v>
      </c>
      <c r="G39" s="31">
        <f>F39/F10</f>
        <v>-0.13672541216600342</v>
      </c>
      <c r="H39" s="33">
        <f>H37-H10</f>
        <v>423</v>
      </c>
      <c r="I39" s="31">
        <f>H39/H10</f>
        <v>0.07243150684931507</v>
      </c>
      <c r="J39" s="33">
        <f>J37-J10</f>
        <v>172</v>
      </c>
      <c r="K39" s="31">
        <f>J39/J10</f>
        <v>0.037489102005231034</v>
      </c>
      <c r="L39" s="38">
        <f>L37-L10</f>
        <v>296</v>
      </c>
      <c r="M39" s="31">
        <f>L39/L10</f>
        <v>0.07714360177221788</v>
      </c>
      <c r="N39" s="38">
        <f>N37-N10</f>
        <v>594</v>
      </c>
      <c r="O39" s="31">
        <f>N39/N10</f>
        <v>0.13387423935091278</v>
      </c>
      <c r="P39" s="38">
        <f>P37-P10</f>
        <v>281</v>
      </c>
      <c r="Q39" s="31">
        <f>P39/P10</f>
        <v>0.055489731437598735</v>
      </c>
      <c r="R39" s="38">
        <f>R37-R10</f>
        <v>1113</v>
      </c>
      <c r="S39" s="31">
        <f>R39/R10</f>
        <v>0.26916565900846434</v>
      </c>
      <c r="T39" s="38">
        <f>T37-T10</f>
        <v>575</v>
      </c>
      <c r="U39" s="31">
        <f>T39/T10</f>
        <v>0.10486959693598395</v>
      </c>
      <c r="V39" s="38">
        <f>V37-V10</f>
        <v>362</v>
      </c>
      <c r="W39" s="31">
        <f>V39/V10</f>
        <v>0.06993817619783617</v>
      </c>
      <c r="X39" s="38">
        <f>X37-X10</f>
        <v>737</v>
      </c>
      <c r="Y39" s="31">
        <f>X39/X10</f>
        <v>0.1608116953960288</v>
      </c>
      <c r="Z39" s="55">
        <f>Z37-Z10</f>
        <v>133</v>
      </c>
      <c r="AA39" s="56">
        <f>Z39/Z10</f>
        <v>0.024208227156898434</v>
      </c>
      <c r="AB39" s="147"/>
      <c r="AC39" s="90"/>
      <c r="AD39" s="47"/>
    </row>
    <row r="40" spans="1:31" ht="19.5" thickBot="1" thickTop="1">
      <c r="A40" s="212" t="s">
        <v>10</v>
      </c>
      <c r="B40" s="216" t="s">
        <v>17</v>
      </c>
      <c r="C40" s="20"/>
      <c r="D40" s="35">
        <v>1475</v>
      </c>
      <c r="E40" s="23" t="s">
        <v>25</v>
      </c>
      <c r="F40" s="35">
        <v>1905</v>
      </c>
      <c r="G40" s="23" t="s">
        <v>25</v>
      </c>
      <c r="H40" s="35">
        <v>2127</v>
      </c>
      <c r="I40" s="23" t="s">
        <v>25</v>
      </c>
      <c r="J40" s="35">
        <v>2264</v>
      </c>
      <c r="K40" s="23" t="s">
        <v>25</v>
      </c>
      <c r="L40" s="35">
        <v>1907</v>
      </c>
      <c r="M40" s="23" t="s">
        <v>25</v>
      </c>
      <c r="N40" s="35">
        <v>2036</v>
      </c>
      <c r="O40" s="23" t="s">
        <v>25</v>
      </c>
      <c r="P40" s="35">
        <v>1739</v>
      </c>
      <c r="Q40" s="23" t="s">
        <v>25</v>
      </c>
      <c r="R40" s="35">
        <v>1553</v>
      </c>
      <c r="S40" s="23" t="s">
        <v>25</v>
      </c>
      <c r="T40" s="35">
        <v>2225</v>
      </c>
      <c r="U40" s="23" t="s">
        <v>25</v>
      </c>
      <c r="V40" s="35">
        <v>1734</v>
      </c>
      <c r="W40" s="23" t="s">
        <v>25</v>
      </c>
      <c r="X40" s="35">
        <v>1513</v>
      </c>
      <c r="Y40" s="23" t="s">
        <v>25</v>
      </c>
      <c r="Z40" s="52">
        <v>1461</v>
      </c>
      <c r="AA40" s="49" t="s">
        <v>25</v>
      </c>
      <c r="AB40" s="39">
        <f>D40+F40+H40+J40+L40+N40+P40+R40+T40+V40+X40+Z40</f>
        <v>21939</v>
      </c>
      <c r="AC40" s="26" t="s">
        <v>57</v>
      </c>
      <c r="AD40" s="29">
        <v>0.2561</v>
      </c>
      <c r="AE40" s="68"/>
    </row>
    <row r="41" spans="1:31" ht="40.5" thickBot="1" thickTop="1">
      <c r="A41" s="212"/>
      <c r="B41" s="217"/>
      <c r="C41" s="21" t="s">
        <v>20</v>
      </c>
      <c r="D41" s="41">
        <v>-413</v>
      </c>
      <c r="E41" s="42">
        <f>D41/1888</f>
        <v>-0.21875</v>
      </c>
      <c r="F41" s="41">
        <f>F40-D40</f>
        <v>430</v>
      </c>
      <c r="G41" s="42">
        <f>F41/D40</f>
        <v>0.29152542372881357</v>
      </c>
      <c r="H41" s="41">
        <f>H40-F40</f>
        <v>222</v>
      </c>
      <c r="I41" s="42">
        <f>H41/F40</f>
        <v>0.11653543307086614</v>
      </c>
      <c r="J41" s="41">
        <f>J40-H40</f>
        <v>137</v>
      </c>
      <c r="K41" s="42">
        <f>J41/H40</f>
        <v>0.06440996708979783</v>
      </c>
      <c r="L41" s="41">
        <f>L40-J40</f>
        <v>-357</v>
      </c>
      <c r="M41" s="42">
        <f>L41/J40</f>
        <v>-0.15768551236749118</v>
      </c>
      <c r="N41" s="41">
        <f>N40-L40</f>
        <v>129</v>
      </c>
      <c r="O41" s="42">
        <f>N41/L40</f>
        <v>0.06764551651809124</v>
      </c>
      <c r="P41" s="41">
        <f>P40-N40</f>
        <v>-297</v>
      </c>
      <c r="Q41" s="42">
        <f>P41/N40</f>
        <v>-0.14587426326129665</v>
      </c>
      <c r="R41" s="41">
        <f>R40-P40</f>
        <v>-186</v>
      </c>
      <c r="S41" s="42">
        <f>R41/P40</f>
        <v>-0.10695802185163887</v>
      </c>
      <c r="T41" s="41">
        <f>T40-R40</f>
        <v>672</v>
      </c>
      <c r="U41" s="42">
        <f>T41/R40</f>
        <v>0.4327108821635544</v>
      </c>
      <c r="V41" s="41">
        <f>V40-T40</f>
        <v>-491</v>
      </c>
      <c r="W41" s="42">
        <f>V41/T40</f>
        <v>-0.22067415730337078</v>
      </c>
      <c r="X41" s="41">
        <f>X40-V40</f>
        <v>-221</v>
      </c>
      <c r="Y41" s="42">
        <f>X41/V40</f>
        <v>-0.12745098039215685</v>
      </c>
      <c r="Z41" s="53">
        <f>Z40-X40</f>
        <v>-52</v>
      </c>
      <c r="AA41" s="54">
        <f>Z41/X40</f>
        <v>-0.034368803701255786</v>
      </c>
      <c r="AB41" s="147">
        <f>D40+F40+H40+J40+L40+N40+P40+R40</f>
        <v>15006</v>
      </c>
      <c r="AC41" s="48"/>
      <c r="AD41" s="91"/>
      <c r="AE41" s="115">
        <f>V40+X40+Z40</f>
        <v>4708</v>
      </c>
    </row>
    <row r="42" spans="1:30" ht="49.5" thickBot="1">
      <c r="A42" s="212"/>
      <c r="B42" s="218"/>
      <c r="C42" s="18" t="s">
        <v>21</v>
      </c>
      <c r="D42" s="33">
        <f>D40-D13</f>
        <v>-254</v>
      </c>
      <c r="E42" s="31">
        <f>D42/D13</f>
        <v>-0.14690572585309428</v>
      </c>
      <c r="F42" s="33">
        <f>F40-F13</f>
        <v>-391</v>
      </c>
      <c r="G42" s="31">
        <f>F42/F13</f>
        <v>-0.17029616724738675</v>
      </c>
      <c r="H42" s="33">
        <f>H40-H13</f>
        <v>-545</v>
      </c>
      <c r="I42" s="31">
        <f>H42/H13</f>
        <v>-0.20396706586826346</v>
      </c>
      <c r="J42" s="33">
        <f>J40-J13</f>
        <v>-355</v>
      </c>
      <c r="K42" s="31">
        <f>J42/J13</f>
        <v>-0.1355479190530737</v>
      </c>
      <c r="L42" s="38">
        <f>L40-L13</f>
        <v>-491</v>
      </c>
      <c r="M42" s="31">
        <f>L42/L13</f>
        <v>-0.20475396163469559</v>
      </c>
      <c r="N42" s="38">
        <f>N40-N13</f>
        <v>-204</v>
      </c>
      <c r="O42" s="31">
        <f>N42/N13</f>
        <v>-0.09107142857142857</v>
      </c>
      <c r="P42" s="38">
        <f>P40-P13</f>
        <v>-984</v>
      </c>
      <c r="Q42" s="31">
        <f>P42/P13</f>
        <v>-0.36136614028644876</v>
      </c>
      <c r="R42" s="38">
        <f>R40-R13</f>
        <v>-918</v>
      </c>
      <c r="S42" s="31">
        <f>R42/R13</f>
        <v>-0.37150951031970864</v>
      </c>
      <c r="T42" s="38">
        <f>T40-T13</f>
        <v>-1090</v>
      </c>
      <c r="U42" s="31">
        <f>T42/T13</f>
        <v>-0.3288084464555053</v>
      </c>
      <c r="V42" s="38">
        <f>V40-V13</f>
        <v>-1076</v>
      </c>
      <c r="W42" s="31">
        <f>V42/V13</f>
        <v>-0.3829181494661922</v>
      </c>
      <c r="X42" s="38">
        <f>X40-X13</f>
        <v>-819</v>
      </c>
      <c r="Y42" s="31">
        <f>X42/X13</f>
        <v>-0.35120068610634647</v>
      </c>
      <c r="Z42" s="55">
        <f>Z40-Z13</f>
        <v>-427</v>
      </c>
      <c r="AA42" s="56">
        <f>Z42/Z13</f>
        <v>-0.22616525423728814</v>
      </c>
      <c r="AB42" s="147"/>
      <c r="AC42" s="48"/>
      <c r="AD42" s="47"/>
    </row>
    <row r="43" spans="1:31" ht="19.5" thickBot="1" thickTop="1">
      <c r="A43" s="212" t="s">
        <v>11</v>
      </c>
      <c r="B43" s="216" t="s">
        <v>18</v>
      </c>
      <c r="C43" s="20"/>
      <c r="D43" s="35">
        <v>666</v>
      </c>
      <c r="E43" s="23" t="s">
        <v>25</v>
      </c>
      <c r="F43" s="35">
        <v>614</v>
      </c>
      <c r="G43" s="23" t="s">
        <v>25</v>
      </c>
      <c r="H43" s="35">
        <v>865</v>
      </c>
      <c r="I43" s="23" t="s">
        <v>25</v>
      </c>
      <c r="J43" s="35">
        <v>865</v>
      </c>
      <c r="K43" s="23" t="s">
        <v>25</v>
      </c>
      <c r="L43" s="35">
        <v>718</v>
      </c>
      <c r="M43" s="23" t="s">
        <v>25</v>
      </c>
      <c r="N43" s="35">
        <v>816</v>
      </c>
      <c r="O43" s="23" t="s">
        <v>25</v>
      </c>
      <c r="P43" s="35">
        <v>911</v>
      </c>
      <c r="Q43" s="23" t="s">
        <v>25</v>
      </c>
      <c r="R43" s="35">
        <v>1622</v>
      </c>
      <c r="S43" s="23" t="s">
        <v>25</v>
      </c>
      <c r="T43" s="35">
        <v>788</v>
      </c>
      <c r="U43" s="23" t="s">
        <v>25</v>
      </c>
      <c r="V43" s="35">
        <v>764</v>
      </c>
      <c r="W43" s="23" t="s">
        <v>25</v>
      </c>
      <c r="X43" s="35">
        <v>567</v>
      </c>
      <c r="Y43" s="23" t="s">
        <v>25</v>
      </c>
      <c r="Z43" s="52">
        <v>974</v>
      </c>
      <c r="AA43" s="49" t="s">
        <v>25</v>
      </c>
      <c r="AB43" s="39">
        <f>D43+F43+H43+J43+L43+N43+P43+R43+T43+V43+X43+Z43</f>
        <v>10170</v>
      </c>
      <c r="AC43" s="26" t="s">
        <v>58</v>
      </c>
      <c r="AD43" s="29">
        <v>0.3839</v>
      </c>
      <c r="AE43" s="68"/>
    </row>
    <row r="44" spans="1:31" ht="40.5" thickBot="1" thickTop="1">
      <c r="A44" s="212"/>
      <c r="B44" s="217"/>
      <c r="C44" s="21" t="s">
        <v>20</v>
      </c>
      <c r="D44" s="41">
        <v>-829</v>
      </c>
      <c r="E44" s="42">
        <f>D44/1495</f>
        <v>-0.5545150501672241</v>
      </c>
      <c r="F44" s="41">
        <f>F43-D43</f>
        <v>-52</v>
      </c>
      <c r="G44" s="42">
        <f>F44/D43</f>
        <v>-0.07807807807807808</v>
      </c>
      <c r="H44" s="41">
        <f>H43-F43</f>
        <v>251</v>
      </c>
      <c r="I44" s="42">
        <f>H44/F43</f>
        <v>0.40879478827361565</v>
      </c>
      <c r="J44" s="41">
        <f>J43-H43</f>
        <v>0</v>
      </c>
      <c r="K44" s="42">
        <f>J44/H43</f>
        <v>0</v>
      </c>
      <c r="L44" s="41">
        <f>L43-J43</f>
        <v>-147</v>
      </c>
      <c r="M44" s="42">
        <f>L44/J43</f>
        <v>-0.1699421965317919</v>
      </c>
      <c r="N44" s="41">
        <f>N43-L43</f>
        <v>98</v>
      </c>
      <c r="O44" s="42">
        <f>N44/L43</f>
        <v>0.13649025069637882</v>
      </c>
      <c r="P44" s="41">
        <f>P43-N43</f>
        <v>95</v>
      </c>
      <c r="Q44" s="42">
        <f>P44/N43</f>
        <v>0.11642156862745098</v>
      </c>
      <c r="R44" s="41">
        <f>R43-P43</f>
        <v>711</v>
      </c>
      <c r="S44" s="42">
        <f>R44/P43</f>
        <v>0.7804610318331504</v>
      </c>
      <c r="T44" s="41">
        <f>T43-R43</f>
        <v>-834</v>
      </c>
      <c r="U44" s="42">
        <f>T44/R43</f>
        <v>-0.5141800246609125</v>
      </c>
      <c r="V44" s="41">
        <f>V43-T43</f>
        <v>-24</v>
      </c>
      <c r="W44" s="42">
        <f>V44/T43</f>
        <v>-0.030456852791878174</v>
      </c>
      <c r="X44" s="41">
        <f>X43-V43</f>
        <v>-197</v>
      </c>
      <c r="Y44" s="42">
        <f>X44/V43</f>
        <v>-0.25785340314136124</v>
      </c>
      <c r="Z44" s="53">
        <f>Z43-X43</f>
        <v>407</v>
      </c>
      <c r="AA44" s="54">
        <f>Z44/X43</f>
        <v>0.7178130511463845</v>
      </c>
      <c r="AB44" s="147">
        <f>D43+F43+H43+J43+L43+N43+P43+R43</f>
        <v>7077</v>
      </c>
      <c r="AC44" s="48"/>
      <c r="AD44" s="91"/>
      <c r="AE44" s="115">
        <f>V43+X43+Z43</f>
        <v>2305</v>
      </c>
    </row>
    <row r="45" spans="1:30" ht="49.5" thickBot="1">
      <c r="A45" s="212"/>
      <c r="B45" s="218"/>
      <c r="C45" s="18" t="s">
        <v>21</v>
      </c>
      <c r="D45" s="33">
        <f>D43-D16</f>
        <v>-524</v>
      </c>
      <c r="E45" s="31">
        <f>D45/D16</f>
        <v>-0.4403361344537815</v>
      </c>
      <c r="F45" s="33">
        <f>F43-F16</f>
        <v>-752</v>
      </c>
      <c r="G45" s="31">
        <f>F45/F16</f>
        <v>-0.5505124450951684</v>
      </c>
      <c r="H45" s="33">
        <f>H43-H16</f>
        <v>-405</v>
      </c>
      <c r="I45" s="31">
        <f>H45/H16</f>
        <v>-0.3188976377952756</v>
      </c>
      <c r="J45" s="33">
        <f>J43-J16</f>
        <v>-267</v>
      </c>
      <c r="K45" s="31">
        <f>J45/J16</f>
        <v>-0.23586572438162545</v>
      </c>
      <c r="L45" s="38">
        <f>L43-L16</f>
        <v>-402</v>
      </c>
      <c r="M45" s="31">
        <f>L45/L16</f>
        <v>-0.35892857142857143</v>
      </c>
      <c r="N45" s="38">
        <f>N43-N16</f>
        <v>-578</v>
      </c>
      <c r="O45" s="31">
        <f>N45/N16</f>
        <v>-0.4146341463414634</v>
      </c>
      <c r="P45" s="38">
        <f>P43-P16</f>
        <v>-1167</v>
      </c>
      <c r="Q45" s="31">
        <f>P45/P16</f>
        <v>-0.5615976900866217</v>
      </c>
      <c r="R45" s="38">
        <f>R43-R16</f>
        <v>-51</v>
      </c>
      <c r="S45" s="31">
        <f>R45/R16</f>
        <v>-0.030484160191273164</v>
      </c>
      <c r="T45" s="38">
        <f>T43-T16</f>
        <v>-505</v>
      </c>
      <c r="U45" s="31">
        <f>T45/T16</f>
        <v>-0.3905645784996133</v>
      </c>
      <c r="V45" s="38">
        <f>V43-V16</f>
        <v>-766</v>
      </c>
      <c r="W45" s="31">
        <f>V45/V16</f>
        <v>-0.5006535947712418</v>
      </c>
      <c r="X45" s="38">
        <f>X43-X16</f>
        <v>-400</v>
      </c>
      <c r="Y45" s="31">
        <f>X45/X16</f>
        <v>-0.4136504653567735</v>
      </c>
      <c r="Z45" s="55">
        <f>Z43-Z16</f>
        <v>-521</v>
      </c>
      <c r="AA45" s="56">
        <f>Z45/Z16</f>
        <v>-0.348494983277592</v>
      </c>
      <c r="AB45" s="147"/>
      <c r="AC45" s="90"/>
      <c r="AD45" s="47"/>
    </row>
    <row r="46" spans="1:31" ht="19.5" thickBot="1" thickTop="1">
      <c r="A46" s="212" t="s">
        <v>12</v>
      </c>
      <c r="B46" s="216" t="s">
        <v>16</v>
      </c>
      <c r="C46" s="20"/>
      <c r="D46" s="35">
        <v>3555</v>
      </c>
      <c r="E46" s="23" t="s">
        <v>25</v>
      </c>
      <c r="F46" s="35">
        <v>3701</v>
      </c>
      <c r="G46" s="23" t="s">
        <v>25</v>
      </c>
      <c r="H46" s="35">
        <v>3903</v>
      </c>
      <c r="I46" s="23" t="s">
        <v>25</v>
      </c>
      <c r="J46" s="35">
        <v>3151</v>
      </c>
      <c r="K46" s="23" t="s">
        <v>25</v>
      </c>
      <c r="L46" s="35">
        <v>2742</v>
      </c>
      <c r="M46" s="23" t="s">
        <v>25</v>
      </c>
      <c r="N46" s="35">
        <v>2974</v>
      </c>
      <c r="O46" s="23" t="s">
        <v>25</v>
      </c>
      <c r="P46" s="35">
        <v>3124</v>
      </c>
      <c r="Q46" s="23" t="s">
        <v>25</v>
      </c>
      <c r="R46" s="35">
        <v>3193</v>
      </c>
      <c r="S46" s="23" t="s">
        <v>25</v>
      </c>
      <c r="T46" s="35">
        <v>3372</v>
      </c>
      <c r="U46" s="23" t="s">
        <v>25</v>
      </c>
      <c r="V46" s="35">
        <v>3402</v>
      </c>
      <c r="W46" s="23" t="s">
        <v>25</v>
      </c>
      <c r="X46" s="35">
        <v>3203</v>
      </c>
      <c r="Y46" s="23" t="s">
        <v>25</v>
      </c>
      <c r="Z46" s="52">
        <v>3666</v>
      </c>
      <c r="AA46" s="49" t="s">
        <v>25</v>
      </c>
      <c r="AB46" s="39">
        <f>D46+F46+H46+J46+L46+N46+P46+R46+T46+V46+X46+Z46</f>
        <v>39986</v>
      </c>
      <c r="AC46" s="26" t="s">
        <v>59</v>
      </c>
      <c r="AD46" s="29">
        <v>0.1359</v>
      </c>
      <c r="AE46" s="68"/>
    </row>
    <row r="47" spans="1:31" ht="40.5" thickBot="1" thickTop="1">
      <c r="A47" s="212"/>
      <c r="B47" s="217"/>
      <c r="C47" s="21" t="s">
        <v>20</v>
      </c>
      <c r="D47" s="41">
        <v>94</v>
      </c>
      <c r="E47" s="42">
        <f>D47/3461</f>
        <v>0.027159780410286046</v>
      </c>
      <c r="F47" s="41">
        <f>F46-D46</f>
        <v>146</v>
      </c>
      <c r="G47" s="42">
        <f>F47/D46</f>
        <v>0.04106891701828411</v>
      </c>
      <c r="H47" s="41">
        <f>H46-F46</f>
        <v>202</v>
      </c>
      <c r="I47" s="42">
        <f>H47/F46</f>
        <v>0.054579843285598485</v>
      </c>
      <c r="J47" s="41">
        <f>J46-H46</f>
        <v>-752</v>
      </c>
      <c r="K47" s="42">
        <f>J47/H46</f>
        <v>-0.19267230335639252</v>
      </c>
      <c r="L47" s="41">
        <f>L46-J46</f>
        <v>-409</v>
      </c>
      <c r="M47" s="42">
        <f>L47/J46</f>
        <v>-0.12980006347191367</v>
      </c>
      <c r="N47" s="41">
        <f>N46-L46</f>
        <v>232</v>
      </c>
      <c r="O47" s="42">
        <f>N47/L46</f>
        <v>0.08460977388767323</v>
      </c>
      <c r="P47" s="41">
        <f>P46-N46</f>
        <v>150</v>
      </c>
      <c r="Q47" s="42">
        <f>P47/N46</f>
        <v>0.05043712172158709</v>
      </c>
      <c r="R47" s="41">
        <f>R46-P46</f>
        <v>69</v>
      </c>
      <c r="S47" s="42">
        <f>R47/P46</f>
        <v>0.02208706786171575</v>
      </c>
      <c r="T47" s="41">
        <f>T46-R46</f>
        <v>179</v>
      </c>
      <c r="U47" s="42">
        <f>T47/R46</f>
        <v>0.056060131537738804</v>
      </c>
      <c r="V47" s="41">
        <f>V46-T46</f>
        <v>30</v>
      </c>
      <c r="W47" s="42">
        <f>V47/T46</f>
        <v>0.008896797153024912</v>
      </c>
      <c r="X47" s="41">
        <f>X46-V46</f>
        <v>-199</v>
      </c>
      <c r="Y47" s="42">
        <f>X47/V46</f>
        <v>-0.058495002939447385</v>
      </c>
      <c r="Z47" s="53">
        <f>Z46-X46</f>
        <v>463</v>
      </c>
      <c r="AA47" s="54">
        <f>Z47/X46</f>
        <v>0.14455198251639087</v>
      </c>
      <c r="AB47" s="147">
        <f>D46+F46+H46+J46+L46+N46+P46+R46</f>
        <v>26343</v>
      </c>
      <c r="AC47" s="12"/>
      <c r="AD47" s="91"/>
      <c r="AE47" s="115">
        <f>V46+X46+Z46</f>
        <v>10271</v>
      </c>
    </row>
    <row r="48" spans="1:29" ht="49.5" thickBot="1">
      <c r="A48" s="212"/>
      <c r="B48" s="218"/>
      <c r="C48" s="18" t="s">
        <v>21</v>
      </c>
      <c r="D48" s="33">
        <f>D46-D19</f>
        <v>165</v>
      </c>
      <c r="E48" s="31">
        <f>D48/D19</f>
        <v>0.048672566371681415</v>
      </c>
      <c r="F48" s="33">
        <f>F46-F19</f>
        <v>-175</v>
      </c>
      <c r="G48" s="31">
        <f>F48/F19</f>
        <v>-0.04514963880288958</v>
      </c>
      <c r="H48" s="33">
        <f>H46-H19</f>
        <v>599</v>
      </c>
      <c r="I48" s="31">
        <f>H48/H19</f>
        <v>0.1812953995157385</v>
      </c>
      <c r="J48" s="33">
        <f>J46-J19</f>
        <v>344</v>
      </c>
      <c r="K48" s="31">
        <f>J48/J19</f>
        <v>0.12255076594228714</v>
      </c>
      <c r="L48" s="38">
        <f>L46-L19</f>
        <v>366</v>
      </c>
      <c r="M48" s="31">
        <f>L48/L19</f>
        <v>0.15404040404040403</v>
      </c>
      <c r="N48" s="38">
        <f>N46-N19</f>
        <v>524</v>
      </c>
      <c r="O48" s="31">
        <f>N48/N19</f>
        <v>0.21387755102040817</v>
      </c>
      <c r="P48" s="38">
        <f>P46-P19</f>
        <v>426</v>
      </c>
      <c r="Q48" s="31">
        <f>P48/P19</f>
        <v>0.15789473684210525</v>
      </c>
      <c r="R48" s="38">
        <f>R46-R19</f>
        <v>983</v>
      </c>
      <c r="S48" s="31">
        <f>R48/R19</f>
        <v>0.4447963800904977</v>
      </c>
      <c r="T48" s="38">
        <f>T46-T19</f>
        <v>608</v>
      </c>
      <c r="U48" s="31">
        <f>T48/T19</f>
        <v>0.2199710564399421</v>
      </c>
      <c r="V48" s="38">
        <f>V46-V19</f>
        <v>390</v>
      </c>
      <c r="W48" s="31">
        <f>V48/V19</f>
        <v>0.1294820717131474</v>
      </c>
      <c r="X48" s="38">
        <f>X46-X19</f>
        <v>349</v>
      </c>
      <c r="Y48" s="31">
        <f>X48/X19</f>
        <v>0.12228451296426068</v>
      </c>
      <c r="Z48" s="55">
        <f>Z46-Z19</f>
        <v>205</v>
      </c>
      <c r="AA48" s="56">
        <f>Z48/Z19</f>
        <v>0.059231436001155734</v>
      </c>
      <c r="AB48" s="151"/>
      <c r="AC48" s="9"/>
    </row>
    <row r="49" spans="1:29" ht="13.5" thickBot="1">
      <c r="A49" s="214" t="s">
        <v>13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10"/>
      <c r="AC49" s="9"/>
    </row>
    <row r="50" spans="1:29" ht="15.75" thickBot="1">
      <c r="A50" s="212" t="s">
        <v>14</v>
      </c>
      <c r="B50" s="216" t="s">
        <v>15</v>
      </c>
      <c r="C50" s="5"/>
      <c r="D50" s="35">
        <v>3316</v>
      </c>
      <c r="E50" s="23" t="s">
        <v>25</v>
      </c>
      <c r="F50" s="35">
        <v>3979</v>
      </c>
      <c r="G50" s="23" t="s">
        <v>25</v>
      </c>
      <c r="H50" s="35">
        <v>4013</v>
      </c>
      <c r="I50" s="23" t="s">
        <v>25</v>
      </c>
      <c r="J50" s="35">
        <v>4070</v>
      </c>
      <c r="K50" s="23" t="s">
        <v>25</v>
      </c>
      <c r="L50" s="35">
        <v>4235</v>
      </c>
      <c r="M50" s="23" t="s">
        <v>25</v>
      </c>
      <c r="N50" s="35">
        <v>4148</v>
      </c>
      <c r="O50" s="23" t="s">
        <v>25</v>
      </c>
      <c r="P50" s="35">
        <v>4315</v>
      </c>
      <c r="Q50" s="23" t="s">
        <v>25</v>
      </c>
      <c r="R50" s="35">
        <v>4362</v>
      </c>
      <c r="S50" s="23" t="s">
        <v>25</v>
      </c>
      <c r="T50" s="35">
        <v>3806</v>
      </c>
      <c r="U50" s="23" t="s">
        <v>25</v>
      </c>
      <c r="V50" s="35">
        <v>3925</v>
      </c>
      <c r="W50" s="23" t="s">
        <v>25</v>
      </c>
      <c r="X50" s="35">
        <v>4069</v>
      </c>
      <c r="Y50" s="23" t="s">
        <v>25</v>
      </c>
      <c r="Z50" s="128">
        <v>4323</v>
      </c>
      <c r="AA50" s="51" t="s">
        <v>25</v>
      </c>
      <c r="AB50" s="10"/>
      <c r="AC50" s="9"/>
    </row>
    <row r="51" spans="1:29" ht="40.5" thickBot="1" thickTop="1">
      <c r="A51" s="212"/>
      <c r="B51" s="217"/>
      <c r="C51" s="21" t="s">
        <v>20</v>
      </c>
      <c r="D51" s="41">
        <v>152</v>
      </c>
      <c r="E51" s="42">
        <f>D51/3164</f>
        <v>0.04804045512010114</v>
      </c>
      <c r="F51" s="41">
        <f>F50-D50</f>
        <v>663</v>
      </c>
      <c r="G51" s="42">
        <f>F51/D50</f>
        <v>0.19993968636911943</v>
      </c>
      <c r="H51" s="41">
        <f>H50-F50</f>
        <v>34</v>
      </c>
      <c r="I51" s="42">
        <f>H51/F50</f>
        <v>0.008544860517718019</v>
      </c>
      <c r="J51" s="41">
        <f>J50-H50</f>
        <v>57</v>
      </c>
      <c r="K51" s="42">
        <f>J51/H50</f>
        <v>0.01420383752803389</v>
      </c>
      <c r="L51" s="41">
        <f>L50-J50</f>
        <v>165</v>
      </c>
      <c r="M51" s="42">
        <f>L51/J50</f>
        <v>0.04054054054054054</v>
      </c>
      <c r="N51" s="41">
        <f>N50-L50</f>
        <v>-87</v>
      </c>
      <c r="O51" s="42">
        <f>N51/L50</f>
        <v>-0.020543093270366</v>
      </c>
      <c r="P51" s="41">
        <f>P50-N50</f>
        <v>167</v>
      </c>
      <c r="Q51" s="42">
        <f>P51/N50</f>
        <v>0.04026036644165863</v>
      </c>
      <c r="R51" s="41">
        <f>R50-P50</f>
        <v>47</v>
      </c>
      <c r="S51" s="42">
        <f>R51/P50</f>
        <v>0.01089223638470452</v>
      </c>
      <c r="T51" s="41">
        <f>T50-R50</f>
        <v>-556</v>
      </c>
      <c r="U51" s="42">
        <f>T51/R50</f>
        <v>-0.12746446584135718</v>
      </c>
      <c r="V51" s="41">
        <f>V50-T50</f>
        <v>119</v>
      </c>
      <c r="W51" s="42">
        <f>V51/T50</f>
        <v>0.03126642143983185</v>
      </c>
      <c r="X51" s="41">
        <f>X50-V50</f>
        <v>144</v>
      </c>
      <c r="Y51" s="42">
        <f>X51/V50</f>
        <v>0.03668789808917197</v>
      </c>
      <c r="Z51" s="41">
        <f>Z50-X50</f>
        <v>254</v>
      </c>
      <c r="AA51" s="130">
        <f>Z51/X50</f>
        <v>0.0624231998033915</v>
      </c>
      <c r="AB51" s="10"/>
      <c r="AC51" s="9"/>
    </row>
    <row r="52" spans="1:29" ht="50.25" thickBot="1" thickTop="1">
      <c r="A52" s="212"/>
      <c r="B52" s="218"/>
      <c r="C52" s="18" t="s">
        <v>21</v>
      </c>
      <c r="D52" s="33">
        <f>D50-D23</f>
        <v>486</v>
      </c>
      <c r="E52" s="31">
        <f>D52/D23</f>
        <v>0.1717314487632509</v>
      </c>
      <c r="F52" s="33">
        <f>F50-F23</f>
        <v>1102</v>
      </c>
      <c r="G52" s="31">
        <f>F52/F23</f>
        <v>0.3830378866875217</v>
      </c>
      <c r="H52" s="33">
        <f>H50-H23</f>
        <v>1411</v>
      </c>
      <c r="I52" s="31">
        <f>H52/H23</f>
        <v>0.5422751729438893</v>
      </c>
      <c r="J52" s="33">
        <f>J50-J23</f>
        <v>1653</v>
      </c>
      <c r="K52" s="31">
        <f>J52/J23</f>
        <v>0.6839056681836988</v>
      </c>
      <c r="L52" s="38">
        <f>L50-L23</f>
        <v>1735</v>
      </c>
      <c r="M52" s="31">
        <f>L52/L23</f>
        <v>0.694</v>
      </c>
      <c r="N52" s="38">
        <f>N50-N23</f>
        <v>1618</v>
      </c>
      <c r="O52" s="31">
        <f>N52/N23</f>
        <v>0.6395256916996047</v>
      </c>
      <c r="P52" s="38">
        <f>P50-P23</f>
        <v>1478</v>
      </c>
      <c r="Q52" s="31">
        <f>P52/P23</f>
        <v>0.5209728586535072</v>
      </c>
      <c r="R52" s="38">
        <f>R50-R23</f>
        <v>1435</v>
      </c>
      <c r="S52" s="31">
        <f>R52/R23</f>
        <v>0.4902630679877007</v>
      </c>
      <c r="T52" s="38">
        <f>T50-T23</f>
        <v>1149</v>
      </c>
      <c r="U52" s="31">
        <f>T52/T23</f>
        <v>0.432442604441099</v>
      </c>
      <c r="V52" s="129">
        <f>V51-T51</f>
        <v>675</v>
      </c>
      <c r="W52" s="31">
        <f>V52/V23</f>
        <v>0.23667601683029452</v>
      </c>
      <c r="X52" s="129">
        <f>X51-V51</f>
        <v>25</v>
      </c>
      <c r="Y52" s="31">
        <f>X52/X23</f>
        <v>0.008632596685082873</v>
      </c>
      <c r="Z52" s="129">
        <f>Z51-X51</f>
        <v>110</v>
      </c>
      <c r="AA52" s="131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301" t="s">
        <v>73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212" t="s">
        <v>0</v>
      </c>
      <c r="B56" s="262" t="s">
        <v>1</v>
      </c>
      <c r="C56" s="247"/>
      <c r="D56" s="214" t="s">
        <v>68</v>
      </c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9"/>
      <c r="AB56" s="250" t="s">
        <v>22</v>
      </c>
      <c r="AC56" s="235" t="s">
        <v>23</v>
      </c>
      <c r="AD56" s="236"/>
    </row>
    <row r="57" spans="1:30" ht="16.5" customHeight="1" thickBot="1" thickTop="1">
      <c r="A57" s="212"/>
      <c r="B57" s="263"/>
      <c r="C57" s="212"/>
      <c r="D57" s="239" t="s">
        <v>4</v>
      </c>
      <c r="E57" s="240"/>
      <c r="F57" s="239" t="s">
        <v>5</v>
      </c>
      <c r="G57" s="240"/>
      <c r="H57" s="239" t="s">
        <v>26</v>
      </c>
      <c r="I57" s="240"/>
      <c r="J57" s="239" t="s">
        <v>27</v>
      </c>
      <c r="K57" s="240"/>
      <c r="L57" s="239" t="s">
        <v>28</v>
      </c>
      <c r="M57" s="240"/>
      <c r="N57" s="239" t="s">
        <v>29</v>
      </c>
      <c r="O57" s="240"/>
      <c r="P57" s="239" t="s">
        <v>33</v>
      </c>
      <c r="Q57" s="240"/>
      <c r="R57" s="239" t="s">
        <v>40</v>
      </c>
      <c r="S57" s="240"/>
      <c r="T57" s="239" t="s">
        <v>45</v>
      </c>
      <c r="U57" s="240"/>
      <c r="V57" s="239" t="s">
        <v>46</v>
      </c>
      <c r="W57" s="240"/>
      <c r="X57" s="239" t="s">
        <v>49</v>
      </c>
      <c r="Y57" s="240"/>
      <c r="Z57" s="219" t="s">
        <v>50</v>
      </c>
      <c r="AA57" s="220"/>
      <c r="AB57" s="251"/>
      <c r="AC57" s="237"/>
      <c r="AD57" s="238"/>
    </row>
    <row r="58" spans="1:30" ht="14.25" thickBot="1" thickTop="1">
      <c r="A58" s="2"/>
      <c r="B58" s="1"/>
      <c r="C58" s="266" t="s">
        <v>38</v>
      </c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3"/>
      <c r="AB58" s="252"/>
      <c r="AC58" s="24" t="s">
        <v>24</v>
      </c>
      <c r="AD58" s="25" t="s">
        <v>25</v>
      </c>
    </row>
    <row r="59" spans="1:30" ht="13.5" thickBot="1">
      <c r="A59" s="3"/>
      <c r="B59" s="3"/>
      <c r="C59" s="3"/>
      <c r="D59" s="6"/>
      <c r="E59" s="3"/>
      <c r="F59" s="36"/>
      <c r="G59" s="4"/>
      <c r="H59" s="37"/>
      <c r="I59" s="16"/>
      <c r="J59" s="36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284"/>
      <c r="AC59" s="258"/>
      <c r="AD59" s="259"/>
    </row>
    <row r="60" spans="1:30" ht="20.25" customHeight="1" thickBot="1" thickTop="1">
      <c r="A60" s="212" t="s">
        <v>7</v>
      </c>
      <c r="B60" s="216" t="s">
        <v>8</v>
      </c>
      <c r="C60" s="7"/>
      <c r="D60" s="78">
        <v>147816</v>
      </c>
      <c r="E60" s="22" t="s">
        <v>25</v>
      </c>
      <c r="F60" s="78">
        <v>150036</v>
      </c>
      <c r="G60" s="22" t="s">
        <v>25</v>
      </c>
      <c r="H60" s="78">
        <v>149687</v>
      </c>
      <c r="I60" s="22" t="s">
        <v>25</v>
      </c>
      <c r="J60" s="78">
        <v>147724</v>
      </c>
      <c r="K60" s="22" t="s">
        <v>25</v>
      </c>
      <c r="L60" s="78">
        <v>145710</v>
      </c>
      <c r="M60" s="22" t="s">
        <v>25</v>
      </c>
      <c r="N60" s="78">
        <v>143073</v>
      </c>
      <c r="O60" s="22" t="s">
        <v>25</v>
      </c>
      <c r="P60" s="78">
        <v>143309</v>
      </c>
      <c r="Q60" s="22" t="s">
        <v>25</v>
      </c>
      <c r="R60" s="78">
        <v>142856</v>
      </c>
      <c r="S60" s="22" t="s">
        <v>25</v>
      </c>
      <c r="T60" s="78">
        <v>142625</v>
      </c>
      <c r="U60" s="22" t="s">
        <v>25</v>
      </c>
      <c r="V60" s="78">
        <v>142388</v>
      </c>
      <c r="W60" s="22" t="s">
        <v>25</v>
      </c>
      <c r="X60" s="78">
        <v>143266</v>
      </c>
      <c r="Y60" s="22" t="s">
        <v>25</v>
      </c>
      <c r="Z60" s="84">
        <v>145620</v>
      </c>
      <c r="AA60" s="49" t="s">
        <v>25</v>
      </c>
      <c r="AB60" s="277"/>
      <c r="AC60" s="307"/>
      <c r="AD60" s="61"/>
    </row>
    <row r="61" spans="1:29" ht="25.5" customHeight="1" thickBot="1" thickTop="1">
      <c r="A61" s="212"/>
      <c r="B61" s="217"/>
      <c r="C61" s="17" t="s">
        <v>20</v>
      </c>
      <c r="D61" s="89">
        <f>D60-Z34</f>
        <v>2420</v>
      </c>
      <c r="E61" s="30">
        <f>D61/Z34</f>
        <v>0.016644199290214313</v>
      </c>
      <c r="F61" s="89">
        <f>F60-D60</f>
        <v>2220</v>
      </c>
      <c r="G61" s="30">
        <f>F61/D60</f>
        <v>0.01501867186231531</v>
      </c>
      <c r="H61" s="89">
        <f>H60-F60</f>
        <v>-349</v>
      </c>
      <c r="I61" s="30">
        <f>H61/F60</f>
        <v>-0.0023261084006505105</v>
      </c>
      <c r="J61" s="89">
        <f>J60-H60</f>
        <v>-1963</v>
      </c>
      <c r="K61" s="30">
        <f>J61/H60</f>
        <v>-0.013114031278601349</v>
      </c>
      <c r="L61" s="89">
        <f>L60-J60</f>
        <v>-2014</v>
      </c>
      <c r="M61" s="30">
        <f>L61/J60</f>
        <v>-0.013633532804419052</v>
      </c>
      <c r="N61" s="79">
        <f>N60-L60</f>
        <v>-2637</v>
      </c>
      <c r="O61" s="42">
        <f>N61/L60</f>
        <v>-0.018097591105620755</v>
      </c>
      <c r="P61" s="79">
        <f>P60-N60</f>
        <v>236</v>
      </c>
      <c r="Q61" s="42">
        <f>P61/N60</f>
        <v>0.0016495075940254275</v>
      </c>
      <c r="R61" s="79">
        <f>R60-P60</f>
        <v>-453</v>
      </c>
      <c r="S61" s="42">
        <f>R61/P60</f>
        <v>-0.0031610017514601316</v>
      </c>
      <c r="T61" s="79">
        <f>T60-R60</f>
        <v>-231</v>
      </c>
      <c r="U61" s="42">
        <f>T61/R60</f>
        <v>-0.001617012936103489</v>
      </c>
      <c r="V61" s="79">
        <f>V60-T60</f>
        <v>-237</v>
      </c>
      <c r="W61" s="42">
        <f>V61/T60</f>
        <v>-0.0016617002629272567</v>
      </c>
      <c r="X61" s="79">
        <f>X60-V60</f>
        <v>878</v>
      </c>
      <c r="Y61" s="42">
        <f>X61/V60</f>
        <v>0.006166249964884681</v>
      </c>
      <c r="Z61" s="85">
        <f>Z60-X60</f>
        <v>2354</v>
      </c>
      <c r="AA61" s="54">
        <f>Z61/X60</f>
        <v>0.01643097455083551</v>
      </c>
      <c r="AB61" s="84">
        <f>(D60+F60+H60+J60+L60+N60+P60+R60+T60+V60+X60+Z60)/12</f>
        <v>145342.5</v>
      </c>
      <c r="AC61" s="9"/>
    </row>
    <row r="62" spans="1:29" ht="25.5" customHeight="1" thickBot="1" thickTop="1">
      <c r="A62" s="212"/>
      <c r="B62" s="218"/>
      <c r="C62" s="18" t="s">
        <v>21</v>
      </c>
      <c r="D62" s="80">
        <f>D60-D34</f>
        <v>13018</v>
      </c>
      <c r="E62" s="31">
        <f>D62/D34</f>
        <v>0.09657413314737608</v>
      </c>
      <c r="F62" s="80">
        <f>F60-F34</f>
        <v>13412</v>
      </c>
      <c r="G62" s="31">
        <f>F62/F34</f>
        <v>0.09816723269703713</v>
      </c>
      <c r="H62" s="80">
        <f>H60-H34</f>
        <v>11477</v>
      </c>
      <c r="I62" s="31">
        <f>H62/H34</f>
        <v>0.08304030099124521</v>
      </c>
      <c r="J62" s="80">
        <f>J60-J34</f>
        <v>9663</v>
      </c>
      <c r="K62" s="31">
        <f>J62/J34</f>
        <v>0.06999080116759983</v>
      </c>
      <c r="L62" s="80">
        <f>L60-L34</f>
        <v>7863</v>
      </c>
      <c r="M62" s="31">
        <f>L62/L34</f>
        <v>0.0570415025354197</v>
      </c>
      <c r="N62" s="80">
        <f>N60-N34</f>
        <v>4903</v>
      </c>
      <c r="O62" s="31">
        <f>N62/N34</f>
        <v>0.03548527176666425</v>
      </c>
      <c r="P62" s="80">
        <f>P60-P34</f>
        <v>4398</v>
      </c>
      <c r="Q62" s="31">
        <f>P62/P34</f>
        <v>0.03166055963890549</v>
      </c>
      <c r="R62" s="80">
        <f>R60-R34</f>
        <v>2882</v>
      </c>
      <c r="S62" s="31">
        <f>R62/R34</f>
        <v>0.02058953805706774</v>
      </c>
      <c r="T62" s="80">
        <f>T60-T34</f>
        <v>1561</v>
      </c>
      <c r="U62" s="31">
        <f>T62/T34</f>
        <v>0.011065899166335847</v>
      </c>
      <c r="V62" s="80">
        <f>V60-V34</f>
        <v>314</v>
      </c>
      <c r="W62" s="31">
        <f>V62/V34</f>
        <v>0.0022101158551177556</v>
      </c>
      <c r="X62" s="80">
        <f>X60-X34</f>
        <v>-39</v>
      </c>
      <c r="Y62" s="31">
        <f>X62/X34</f>
        <v>-0.00027214681972017723</v>
      </c>
      <c r="Z62" s="85">
        <f>Z60-Z34</f>
        <v>224</v>
      </c>
      <c r="AA62" s="54">
        <f>Z62/Z34</f>
        <v>0.001540620099590085</v>
      </c>
      <c r="AB62" s="10"/>
      <c r="AC62" s="43"/>
    </row>
    <row r="63" spans="1:31" ht="20.25" customHeight="1" thickBot="1" thickTop="1">
      <c r="A63" s="212" t="s">
        <v>9</v>
      </c>
      <c r="B63" s="216" t="s">
        <v>19</v>
      </c>
      <c r="C63" s="19"/>
      <c r="D63" s="81">
        <v>5171</v>
      </c>
      <c r="E63" s="23" t="s">
        <v>25</v>
      </c>
      <c r="F63" s="81">
        <v>5805</v>
      </c>
      <c r="G63" s="23" t="s">
        <v>25</v>
      </c>
      <c r="H63" s="81">
        <v>5641</v>
      </c>
      <c r="I63" s="23" t="s">
        <v>25</v>
      </c>
      <c r="J63" s="81">
        <v>4442</v>
      </c>
      <c r="K63" s="23" t="s">
        <v>25</v>
      </c>
      <c r="L63" s="81">
        <v>3773</v>
      </c>
      <c r="M63" s="23" t="s">
        <v>25</v>
      </c>
      <c r="N63" s="81">
        <v>4832</v>
      </c>
      <c r="O63" s="23" t="s">
        <v>25</v>
      </c>
      <c r="P63" s="81">
        <v>5461</v>
      </c>
      <c r="Q63" s="23" t="s">
        <v>25</v>
      </c>
      <c r="R63" s="81">
        <v>4609</v>
      </c>
      <c r="S63" s="23" t="s">
        <v>25</v>
      </c>
      <c r="T63" s="81">
        <v>5708</v>
      </c>
      <c r="U63" s="23" t="s">
        <v>25</v>
      </c>
      <c r="V63" s="81">
        <v>5441</v>
      </c>
      <c r="W63" s="23" t="s">
        <v>25</v>
      </c>
      <c r="X63" s="81">
        <v>5712</v>
      </c>
      <c r="Y63" s="23" t="s">
        <v>25</v>
      </c>
      <c r="Z63" s="87">
        <v>6500</v>
      </c>
      <c r="AA63" s="49" t="s">
        <v>25</v>
      </c>
      <c r="AB63" s="39">
        <f>D63+F63+H63+J63+L63+N63+P63+R63+T63+V63+X63+Z63</f>
        <v>63095</v>
      </c>
      <c r="AC63" s="26"/>
      <c r="AD63" s="29"/>
      <c r="AE63" s="115"/>
    </row>
    <row r="64" spans="1:30" ht="25.5" customHeight="1" thickBot="1" thickTop="1">
      <c r="A64" s="212"/>
      <c r="B64" s="217"/>
      <c r="C64" s="17" t="s">
        <v>20</v>
      </c>
      <c r="D64" s="89">
        <f>D63-Z37</f>
        <v>-456</v>
      </c>
      <c r="E64" s="30">
        <f>D64/Z37</f>
        <v>-0.08103785320774835</v>
      </c>
      <c r="F64" s="89">
        <f>F63-D63</f>
        <v>634</v>
      </c>
      <c r="G64" s="30">
        <f>F64/D63</f>
        <v>0.1226068458712048</v>
      </c>
      <c r="H64" s="89">
        <f>H63-F63</f>
        <v>-164</v>
      </c>
      <c r="I64" s="30">
        <f>H64/F63</f>
        <v>-0.028251507321274762</v>
      </c>
      <c r="J64" s="89">
        <f>J63-H63</f>
        <v>-1199</v>
      </c>
      <c r="K64" s="30">
        <f>J64/H63</f>
        <v>-0.2125509661407552</v>
      </c>
      <c r="L64" s="89">
        <f>L63-J63</f>
        <v>-669</v>
      </c>
      <c r="M64" s="30">
        <f>L64/J63</f>
        <v>-0.15060783430886987</v>
      </c>
      <c r="N64" s="79">
        <f>N63-L63</f>
        <v>1059</v>
      </c>
      <c r="O64" s="42">
        <f>N64/L63</f>
        <v>0.28067850516830106</v>
      </c>
      <c r="P64" s="79">
        <f>P63-N63</f>
        <v>629</v>
      </c>
      <c r="Q64" s="42">
        <f>P64/N63</f>
        <v>0.13017384105960264</v>
      </c>
      <c r="R64" s="79">
        <f>R63-P63</f>
        <v>-852</v>
      </c>
      <c r="S64" s="42">
        <f>R64/P63</f>
        <v>-0.15601538179820545</v>
      </c>
      <c r="T64" s="79">
        <f>T63-R63</f>
        <v>1099</v>
      </c>
      <c r="U64" s="42">
        <f>T64/R63</f>
        <v>0.23844651768279454</v>
      </c>
      <c r="V64" s="79">
        <f>V63-T63</f>
        <v>-267</v>
      </c>
      <c r="W64" s="42">
        <f>V64/T63</f>
        <v>-0.04677645409950946</v>
      </c>
      <c r="X64" s="79">
        <f>X63-V63</f>
        <v>271</v>
      </c>
      <c r="Y64" s="42">
        <f>X64/V63</f>
        <v>0.04980702076824113</v>
      </c>
      <c r="Z64" s="85">
        <f>Z63-X63</f>
        <v>788</v>
      </c>
      <c r="AA64" s="54">
        <f>Z64/X63</f>
        <v>0.13795518207282914</v>
      </c>
      <c r="AB64" s="147">
        <f>AB63-D63-F63-H63-J63-L63-N63-P63-R63-T63-V63</f>
        <v>12212</v>
      </c>
      <c r="AC64" s="48"/>
      <c r="AD64" s="91"/>
    </row>
    <row r="65" spans="1:30" ht="25.5" customHeight="1" thickBot="1" thickTop="1">
      <c r="A65" s="212"/>
      <c r="B65" s="218"/>
      <c r="C65" s="18" t="s">
        <v>21</v>
      </c>
      <c r="D65" s="80">
        <f>D63-D37</f>
        <v>35</v>
      </c>
      <c r="E65" s="31">
        <f>D65/D37</f>
        <v>0.0068146417445482865</v>
      </c>
      <c r="F65" s="80">
        <f>F63-F37</f>
        <v>-269</v>
      </c>
      <c r="G65" s="31">
        <f>F65/F37</f>
        <v>-0.044287125452749425</v>
      </c>
      <c r="H65" s="80">
        <f>H63-H37</f>
        <v>-622</v>
      </c>
      <c r="I65" s="31">
        <f>H65/H37</f>
        <v>-0.0993134280696152</v>
      </c>
      <c r="J65" s="80">
        <f>J63-J37</f>
        <v>-318</v>
      </c>
      <c r="K65" s="31">
        <f>J65/J37</f>
        <v>-0.06680672268907563</v>
      </c>
      <c r="L65" s="80">
        <f>L63-L37</f>
        <v>-360</v>
      </c>
      <c r="M65" s="31">
        <f>L65/L37</f>
        <v>-0.08710379869344302</v>
      </c>
      <c r="N65" s="80">
        <f>N63-N37</f>
        <v>-199</v>
      </c>
      <c r="O65" s="31">
        <f>N65/N37</f>
        <v>-0.03955476048499304</v>
      </c>
      <c r="P65" s="80">
        <f>P63-P37</f>
        <v>116</v>
      </c>
      <c r="Q65" s="31">
        <f>P65/P37</f>
        <v>0.021702525724976614</v>
      </c>
      <c r="R65" s="80">
        <f>R63-R37</f>
        <v>-639</v>
      </c>
      <c r="S65" s="31">
        <f>R65/R37</f>
        <v>-0.12176067073170732</v>
      </c>
      <c r="T65" s="80">
        <f>T63-T37</f>
        <v>-350</v>
      </c>
      <c r="U65" s="31">
        <f>T65/T37</f>
        <v>-0.0577748431825685</v>
      </c>
      <c r="V65" s="80">
        <f>V63-V37</f>
        <v>-97</v>
      </c>
      <c r="W65" s="31">
        <f>V65/V37</f>
        <v>-0.017515348501263996</v>
      </c>
      <c r="X65" s="80">
        <f>X63-X37</f>
        <v>392</v>
      </c>
      <c r="Y65" s="31">
        <f>X65/X37</f>
        <v>0.07368421052631578</v>
      </c>
      <c r="Z65" s="85">
        <f>Z63-Z37</f>
        <v>873</v>
      </c>
      <c r="AA65" s="54">
        <f>Z65/Z37</f>
        <v>0.15514483739114981</v>
      </c>
      <c r="AB65" s="40"/>
      <c r="AC65" s="90"/>
      <c r="AD65" s="47"/>
    </row>
    <row r="66" spans="1:31" ht="21" customHeight="1" thickBot="1" thickTop="1">
      <c r="A66" s="212" t="s">
        <v>10</v>
      </c>
      <c r="B66" s="216" t="s">
        <v>17</v>
      </c>
      <c r="C66" s="20"/>
      <c r="D66" s="82">
        <v>967</v>
      </c>
      <c r="E66" s="23" t="s">
        <v>25</v>
      </c>
      <c r="F66" s="82">
        <v>1335</v>
      </c>
      <c r="G66" s="23" t="s">
        <v>25</v>
      </c>
      <c r="H66" s="82">
        <v>1952</v>
      </c>
      <c r="I66" s="23" t="s">
        <v>25</v>
      </c>
      <c r="J66" s="82">
        <v>2056</v>
      </c>
      <c r="K66" s="23" t="s">
        <v>25</v>
      </c>
      <c r="L66" s="82">
        <v>2085</v>
      </c>
      <c r="M66" s="23" t="s">
        <v>25</v>
      </c>
      <c r="N66" s="82">
        <v>2933</v>
      </c>
      <c r="O66" s="23" t="s">
        <v>25</v>
      </c>
      <c r="P66" s="82">
        <v>2224</v>
      </c>
      <c r="Q66" s="23" t="s">
        <v>25</v>
      </c>
      <c r="R66" s="82">
        <v>1919</v>
      </c>
      <c r="S66" s="23" t="s">
        <v>25</v>
      </c>
      <c r="T66" s="82">
        <v>2970</v>
      </c>
      <c r="U66" s="23" t="s">
        <v>25</v>
      </c>
      <c r="V66" s="82">
        <v>2667</v>
      </c>
      <c r="W66" s="23" t="s">
        <v>25</v>
      </c>
      <c r="X66" s="82">
        <v>1918</v>
      </c>
      <c r="Y66" s="23" t="s">
        <v>25</v>
      </c>
      <c r="Z66" s="88">
        <v>1451</v>
      </c>
      <c r="AA66" s="49" t="s">
        <v>25</v>
      </c>
      <c r="AB66" s="39">
        <f>D66+F66+H66+J66+L66+N66+P66+R66+T66+V66+X66+Z66</f>
        <v>24477</v>
      </c>
      <c r="AC66" s="26"/>
      <c r="AD66" s="29"/>
      <c r="AE66" s="115"/>
    </row>
    <row r="67" spans="1:30" ht="25.5" customHeight="1" thickBot="1" thickTop="1">
      <c r="A67" s="212"/>
      <c r="B67" s="217"/>
      <c r="C67" s="21" t="s">
        <v>20</v>
      </c>
      <c r="D67" s="89">
        <f>D66-Z40</f>
        <v>-494</v>
      </c>
      <c r="E67" s="30">
        <f>D67/Z40</f>
        <v>-0.3381245722108145</v>
      </c>
      <c r="F67" s="89">
        <f>F66-D66</f>
        <v>368</v>
      </c>
      <c r="G67" s="30">
        <f>F67/D66</f>
        <v>0.38055842812823165</v>
      </c>
      <c r="H67" s="89">
        <f>H66-F66</f>
        <v>617</v>
      </c>
      <c r="I67" s="30">
        <f>H67/F66</f>
        <v>0.46217228464419474</v>
      </c>
      <c r="J67" s="89">
        <f>J66-H66</f>
        <v>104</v>
      </c>
      <c r="K67" s="30">
        <f>J67/H66</f>
        <v>0.05327868852459016</v>
      </c>
      <c r="L67" s="89">
        <f>L66-J66</f>
        <v>29</v>
      </c>
      <c r="M67" s="30">
        <f>L67/J66</f>
        <v>0.014105058365758755</v>
      </c>
      <c r="N67" s="79">
        <f>N66-L66</f>
        <v>848</v>
      </c>
      <c r="O67" s="42">
        <f>N67/L66</f>
        <v>0.4067146282973621</v>
      </c>
      <c r="P67" s="79">
        <f>P66-N66</f>
        <v>-709</v>
      </c>
      <c r="Q67" s="42">
        <f>P67/N66</f>
        <v>-0.24173201500170474</v>
      </c>
      <c r="R67" s="79">
        <f>R66-P66</f>
        <v>-305</v>
      </c>
      <c r="S67" s="42">
        <f>R67/P66</f>
        <v>-0.13714028776978418</v>
      </c>
      <c r="T67" s="79">
        <f>T66-R66</f>
        <v>1051</v>
      </c>
      <c r="U67" s="42">
        <f>T67/R66</f>
        <v>0.5476810838978635</v>
      </c>
      <c r="V67" s="79">
        <f>V66-T66</f>
        <v>-303</v>
      </c>
      <c r="W67" s="42">
        <f>V67/T66</f>
        <v>-0.10202020202020202</v>
      </c>
      <c r="X67" s="79">
        <f>X66-V66</f>
        <v>-749</v>
      </c>
      <c r="Y67" s="42">
        <f>X67/V66</f>
        <v>-0.28083989501312334</v>
      </c>
      <c r="Z67" s="85">
        <f>Z66-X66</f>
        <v>-467</v>
      </c>
      <c r="AA67" s="54">
        <f>Z67/X66</f>
        <v>-0.2434827945776851</v>
      </c>
      <c r="AB67" s="147">
        <f>AB66-D66-F66-H66-J66-L66-N66-P66-R66-T66-V66</f>
        <v>3369</v>
      </c>
      <c r="AC67" s="48"/>
      <c r="AD67" s="91"/>
    </row>
    <row r="68" spans="1:30" ht="25.5" customHeight="1" thickBot="1" thickTop="1">
      <c r="A68" s="212"/>
      <c r="B68" s="218"/>
      <c r="C68" s="18" t="s">
        <v>21</v>
      </c>
      <c r="D68" s="80">
        <f>D66-D40</f>
        <v>-508</v>
      </c>
      <c r="E68" s="31">
        <f>D68/D40</f>
        <v>-0.34440677966101696</v>
      </c>
      <c r="F68" s="80">
        <f>F67-F40</f>
        <v>-1537</v>
      </c>
      <c r="G68" s="31">
        <f>F68/F40</f>
        <v>-0.8068241469816273</v>
      </c>
      <c r="H68" s="80">
        <f>H67-H40</f>
        <v>-1510</v>
      </c>
      <c r="I68" s="31">
        <f>H68/H40</f>
        <v>-0.7099200752233192</v>
      </c>
      <c r="J68" s="80">
        <f>J67-J40</f>
        <v>-2160</v>
      </c>
      <c r="K68" s="31">
        <f>J68/J40</f>
        <v>-0.9540636042402827</v>
      </c>
      <c r="L68" s="80">
        <f>L67-L40</f>
        <v>-1878</v>
      </c>
      <c r="M68" s="31">
        <f>L68/L40</f>
        <v>-0.9847928683796539</v>
      </c>
      <c r="N68" s="80">
        <f>N67-N40</f>
        <v>-1188</v>
      </c>
      <c r="O68" s="31">
        <f>N68/N40</f>
        <v>-0.5834970530451866</v>
      </c>
      <c r="P68" s="80">
        <f>P67-P40</f>
        <v>-2448</v>
      </c>
      <c r="Q68" s="31">
        <f>P68/P40</f>
        <v>-1.4077055779183438</v>
      </c>
      <c r="R68" s="80">
        <f>R67-R40</f>
        <v>-1858</v>
      </c>
      <c r="S68" s="31">
        <f>R68/R40</f>
        <v>-1.1963940759819705</v>
      </c>
      <c r="T68" s="80">
        <f>T67-T40</f>
        <v>-1174</v>
      </c>
      <c r="U68" s="31">
        <f>T68/T40</f>
        <v>-0.5276404494382022</v>
      </c>
      <c r="V68" s="80">
        <f>V67-V40</f>
        <v>-2037</v>
      </c>
      <c r="W68" s="31">
        <f>V68/V40</f>
        <v>-1.1747404844290656</v>
      </c>
      <c r="X68" s="80">
        <f>X67-X40</f>
        <v>-2262</v>
      </c>
      <c r="Y68" s="31">
        <f>X68/X40</f>
        <v>-1.4950429610046265</v>
      </c>
      <c r="Z68" s="85">
        <f>Z67-Z40</f>
        <v>-1928</v>
      </c>
      <c r="AA68" s="54">
        <f>Z68/Z40</f>
        <v>-1.319644079397673</v>
      </c>
      <c r="AB68" s="40"/>
      <c r="AC68" s="48"/>
      <c r="AD68" s="47"/>
    </row>
    <row r="69" spans="1:31" ht="19.5" customHeight="1" thickBot="1" thickTop="1">
      <c r="A69" s="212" t="s">
        <v>11</v>
      </c>
      <c r="B69" s="216" t="s">
        <v>18</v>
      </c>
      <c r="C69" s="20"/>
      <c r="D69" s="82">
        <v>715</v>
      </c>
      <c r="E69" s="23" t="s">
        <v>25</v>
      </c>
      <c r="F69" s="82">
        <v>543</v>
      </c>
      <c r="G69" s="23" t="s">
        <v>25</v>
      </c>
      <c r="H69" s="82">
        <v>1095</v>
      </c>
      <c r="I69" s="23" t="s">
        <v>25</v>
      </c>
      <c r="J69" s="82">
        <v>897</v>
      </c>
      <c r="K69" s="23" t="s">
        <v>25</v>
      </c>
      <c r="L69" s="82">
        <v>722</v>
      </c>
      <c r="M69" s="23" t="s">
        <v>25</v>
      </c>
      <c r="N69" s="82">
        <v>1010</v>
      </c>
      <c r="O69" s="23" t="s">
        <v>25</v>
      </c>
      <c r="P69" s="82">
        <v>1487</v>
      </c>
      <c r="Q69" s="23" t="s">
        <v>25</v>
      </c>
      <c r="R69" s="82">
        <v>1716</v>
      </c>
      <c r="S69" s="23" t="s">
        <v>25</v>
      </c>
      <c r="T69" s="82">
        <v>1110</v>
      </c>
      <c r="U69" s="23" t="s">
        <v>25</v>
      </c>
      <c r="V69" s="82">
        <v>691</v>
      </c>
      <c r="W69" s="23" t="s">
        <v>25</v>
      </c>
      <c r="X69" s="82">
        <v>738</v>
      </c>
      <c r="Y69" s="23" t="s">
        <v>25</v>
      </c>
      <c r="Z69" s="88">
        <v>828</v>
      </c>
      <c r="AA69" s="49" t="s">
        <v>25</v>
      </c>
      <c r="AB69" s="39">
        <f>D69+F69+H69+J69+L69+N69+P69+R69+T69+V69+X69+Z69</f>
        <v>11552</v>
      </c>
      <c r="AC69" s="26"/>
      <c r="AD69" s="29"/>
      <c r="AE69" s="115"/>
    </row>
    <row r="70" spans="1:30" ht="25.5" customHeight="1" thickBot="1" thickTop="1">
      <c r="A70" s="212"/>
      <c r="B70" s="217"/>
      <c r="C70" s="21" t="s">
        <v>20</v>
      </c>
      <c r="D70" s="89">
        <f>D69-Z43</f>
        <v>-259</v>
      </c>
      <c r="E70" s="30">
        <f>D70/Z43</f>
        <v>-0.26591375770020537</v>
      </c>
      <c r="F70" s="89">
        <f>F69-D69</f>
        <v>-172</v>
      </c>
      <c r="G70" s="30">
        <f>F70/D69</f>
        <v>-0.24055944055944056</v>
      </c>
      <c r="H70" s="89">
        <f>H69-F69</f>
        <v>552</v>
      </c>
      <c r="I70" s="30">
        <f>H70/F69</f>
        <v>1.0165745856353592</v>
      </c>
      <c r="J70" s="89">
        <f>J69-H69</f>
        <v>-198</v>
      </c>
      <c r="K70" s="30">
        <f>J70/H69</f>
        <v>-0.18082191780821918</v>
      </c>
      <c r="L70" s="89">
        <f>L69-J69</f>
        <v>-175</v>
      </c>
      <c r="M70" s="30">
        <f>L70/J69</f>
        <v>-0.19509476031215162</v>
      </c>
      <c r="N70" s="79">
        <f>N69-L69</f>
        <v>288</v>
      </c>
      <c r="O70" s="42">
        <f>N70/L69</f>
        <v>0.3988919667590028</v>
      </c>
      <c r="P70" s="79">
        <f>P69-N69</f>
        <v>477</v>
      </c>
      <c r="Q70" s="42">
        <f>P70/N69</f>
        <v>0.47227722772277225</v>
      </c>
      <c r="R70" s="79">
        <f>R69-P69</f>
        <v>229</v>
      </c>
      <c r="S70" s="42">
        <f>R70/P69</f>
        <v>0.15400134498991258</v>
      </c>
      <c r="T70" s="79">
        <f>T69-R69</f>
        <v>-606</v>
      </c>
      <c r="U70" s="42">
        <f>T70/R69</f>
        <v>-0.3531468531468531</v>
      </c>
      <c r="V70" s="79">
        <f>V69-T69</f>
        <v>-419</v>
      </c>
      <c r="W70" s="42">
        <f>V70/T69</f>
        <v>-0.37747747747747745</v>
      </c>
      <c r="X70" s="79">
        <f>X69-V69</f>
        <v>47</v>
      </c>
      <c r="Y70" s="42">
        <f>X70/V69</f>
        <v>0.06801736613603473</v>
      </c>
      <c r="Z70" s="85">
        <f>Z69-X69</f>
        <v>90</v>
      </c>
      <c r="AA70" s="54">
        <f>Z70/X69</f>
        <v>0.12195121951219512</v>
      </c>
      <c r="AB70" s="147">
        <f>AB69-D69-F69-H69-J69-L69-N69-P69-R69-T69-V69</f>
        <v>1566</v>
      </c>
      <c r="AC70" s="48"/>
      <c r="AD70" s="91"/>
    </row>
    <row r="71" spans="1:30" ht="25.5" customHeight="1" thickBot="1" thickTop="1">
      <c r="A71" s="212"/>
      <c r="B71" s="218"/>
      <c r="C71" s="18" t="s">
        <v>21</v>
      </c>
      <c r="D71" s="80">
        <f>D69-D43</f>
        <v>49</v>
      </c>
      <c r="E71" s="31">
        <f>D71/D43</f>
        <v>0.07357357357357357</v>
      </c>
      <c r="F71" s="80">
        <f>F69-F43</f>
        <v>-71</v>
      </c>
      <c r="G71" s="31">
        <f>F71/F43</f>
        <v>-0.11563517915309446</v>
      </c>
      <c r="H71" s="80">
        <f>H69-H43</f>
        <v>230</v>
      </c>
      <c r="I71" s="31">
        <f>H71/H43</f>
        <v>0.2658959537572254</v>
      </c>
      <c r="J71" s="80">
        <f>J69-J43</f>
        <v>32</v>
      </c>
      <c r="K71" s="31">
        <f>J71/J43</f>
        <v>0.03699421965317919</v>
      </c>
      <c r="L71" s="80">
        <f>L69-L43</f>
        <v>4</v>
      </c>
      <c r="M71" s="31">
        <f>L71/L43</f>
        <v>0.005571030640668524</v>
      </c>
      <c r="N71" s="80">
        <f>N69-N43</f>
        <v>194</v>
      </c>
      <c r="O71" s="31">
        <f>N71/N43</f>
        <v>0.23774509803921567</v>
      </c>
      <c r="P71" s="80">
        <f>P69-P43</f>
        <v>576</v>
      </c>
      <c r="Q71" s="31">
        <f>P71/P43</f>
        <v>0.6322722283205269</v>
      </c>
      <c r="R71" s="80">
        <f>R69-R43</f>
        <v>94</v>
      </c>
      <c r="S71" s="31">
        <f>R71/R43</f>
        <v>0.05795314426633785</v>
      </c>
      <c r="T71" s="80">
        <f>T69-T43</f>
        <v>322</v>
      </c>
      <c r="U71" s="31">
        <f>T71/T43</f>
        <v>0.4086294416243655</v>
      </c>
      <c r="V71" s="80">
        <f>V69-V43</f>
        <v>-73</v>
      </c>
      <c r="W71" s="31">
        <f>V71/V43</f>
        <v>-0.09554973821989529</v>
      </c>
      <c r="X71" s="80">
        <f>X69-X43</f>
        <v>171</v>
      </c>
      <c r="Y71" s="31">
        <f>X71/X43</f>
        <v>0.30158730158730157</v>
      </c>
      <c r="Z71" s="85">
        <f>Z69-Z43</f>
        <v>-146</v>
      </c>
      <c r="AA71" s="54">
        <f>Z71/Z43</f>
        <v>-0.14989733059548255</v>
      </c>
      <c r="AB71" s="40"/>
      <c r="AC71" s="90"/>
      <c r="AD71" s="47"/>
    </row>
    <row r="72" spans="1:31" ht="24" customHeight="1" thickBot="1" thickTop="1">
      <c r="A72" s="212" t="s">
        <v>12</v>
      </c>
      <c r="B72" s="216" t="s">
        <v>16</v>
      </c>
      <c r="C72" s="20"/>
      <c r="D72" s="82">
        <v>3660</v>
      </c>
      <c r="E72" s="23" t="s">
        <v>25</v>
      </c>
      <c r="F72" s="82">
        <v>3651</v>
      </c>
      <c r="G72" s="23" t="s">
        <v>25</v>
      </c>
      <c r="H72" s="82">
        <v>3489</v>
      </c>
      <c r="I72" s="23" t="s">
        <v>25</v>
      </c>
      <c r="J72" s="82">
        <v>2696</v>
      </c>
      <c r="K72" s="23" t="s">
        <v>25</v>
      </c>
      <c r="L72" s="82">
        <v>2389</v>
      </c>
      <c r="M72" s="23" t="s">
        <v>25</v>
      </c>
      <c r="N72" s="82">
        <v>2835</v>
      </c>
      <c r="O72" s="23" t="s">
        <v>25</v>
      </c>
      <c r="P72" s="82">
        <v>3046</v>
      </c>
      <c r="Q72" s="23" t="s">
        <v>25</v>
      </c>
      <c r="R72" s="82">
        <v>2609</v>
      </c>
      <c r="S72" s="23" t="s">
        <v>25</v>
      </c>
      <c r="T72" s="82">
        <v>3110</v>
      </c>
      <c r="U72" s="23" t="s">
        <v>25</v>
      </c>
      <c r="V72" s="82">
        <v>3110</v>
      </c>
      <c r="W72" s="23" t="s">
        <v>25</v>
      </c>
      <c r="X72" s="82">
        <v>3589</v>
      </c>
      <c r="Y72" s="23" t="s">
        <v>25</v>
      </c>
      <c r="Z72" s="88">
        <v>4250</v>
      </c>
      <c r="AA72" s="49" t="s">
        <v>25</v>
      </c>
      <c r="AB72" s="39">
        <f>D72+F72+H72+J72+L72+N72+P72+R72+T72+V72+X72+Z72</f>
        <v>38434</v>
      </c>
      <c r="AC72" s="26"/>
      <c r="AD72" s="29"/>
      <c r="AE72" s="115"/>
    </row>
    <row r="73" spans="1:30" ht="25.5" customHeight="1" thickBot="1" thickTop="1">
      <c r="A73" s="212"/>
      <c r="B73" s="217"/>
      <c r="C73" s="21" t="s">
        <v>20</v>
      </c>
      <c r="D73" s="89">
        <f>D72-Z46</f>
        <v>-6</v>
      </c>
      <c r="E73" s="30">
        <f>D73/Z46</f>
        <v>-0.0016366612111292963</v>
      </c>
      <c r="F73" s="89">
        <f>F72-D72</f>
        <v>-9</v>
      </c>
      <c r="G73" s="30">
        <f>F73/D72</f>
        <v>-0.002459016393442623</v>
      </c>
      <c r="H73" s="89">
        <f>H72-F72</f>
        <v>-162</v>
      </c>
      <c r="I73" s="30">
        <f>H73/F72</f>
        <v>-0.04437140509449466</v>
      </c>
      <c r="J73" s="89">
        <f>J72-H72</f>
        <v>-793</v>
      </c>
      <c r="K73" s="30">
        <f>J73/H72</f>
        <v>-0.22728575523072514</v>
      </c>
      <c r="L73" s="89">
        <f>L72-J72</f>
        <v>-307</v>
      </c>
      <c r="M73" s="30">
        <f>L73/J72</f>
        <v>-0.11387240356083086</v>
      </c>
      <c r="N73" s="79">
        <f>N72-L72</f>
        <v>446</v>
      </c>
      <c r="O73" s="42">
        <f>N73/L72</f>
        <v>0.18668899120971116</v>
      </c>
      <c r="P73" s="79">
        <f>P72-N72</f>
        <v>211</v>
      </c>
      <c r="Q73" s="42">
        <f>P73/N72</f>
        <v>0.07442680776014109</v>
      </c>
      <c r="R73" s="79">
        <f>R72-P72</f>
        <v>-437</v>
      </c>
      <c r="S73" s="42">
        <f>R73/P72</f>
        <v>-0.14346684175968483</v>
      </c>
      <c r="T73" s="79">
        <f>T72-R72</f>
        <v>501</v>
      </c>
      <c r="U73" s="42">
        <f>T73/R72</f>
        <v>0.19202759678037562</v>
      </c>
      <c r="V73" s="79">
        <f>V72-T72</f>
        <v>0</v>
      </c>
      <c r="W73" s="42">
        <f>V73/T72</f>
        <v>0</v>
      </c>
      <c r="X73" s="79">
        <f>X72-V72</f>
        <v>479</v>
      </c>
      <c r="Y73" s="42">
        <f>X73/V72</f>
        <v>0.15401929260450162</v>
      </c>
      <c r="Z73" s="85">
        <f>Z72-X72</f>
        <v>661</v>
      </c>
      <c r="AA73" s="54">
        <f>Z73/X72</f>
        <v>0.18417386458623572</v>
      </c>
      <c r="AB73" s="147">
        <f>AB72-D72-F72-H72-J72-L72-N72-P72-R72-T72-V72</f>
        <v>7839</v>
      </c>
      <c r="AC73" s="12"/>
      <c r="AD73" s="91"/>
    </row>
    <row r="74" spans="1:29" ht="25.5" customHeight="1" thickBot="1" thickTop="1">
      <c r="A74" s="212"/>
      <c r="B74" s="218"/>
      <c r="C74" s="18" t="s">
        <v>21</v>
      </c>
      <c r="D74" s="80">
        <f>D72-D46</f>
        <v>105</v>
      </c>
      <c r="E74" s="31">
        <f>D74/D46</f>
        <v>0.029535864978902954</v>
      </c>
      <c r="F74" s="80">
        <f>F72-F46</f>
        <v>-50</v>
      </c>
      <c r="G74" s="31">
        <f>F74/F46</f>
        <v>-0.013509862199405566</v>
      </c>
      <c r="H74" s="80">
        <f>H72-H46</f>
        <v>-414</v>
      </c>
      <c r="I74" s="31">
        <f>H74/H46</f>
        <v>-0.10607225211375865</v>
      </c>
      <c r="J74" s="80">
        <f>J72-J46</f>
        <v>-455</v>
      </c>
      <c r="K74" s="31">
        <f>J74/J46</f>
        <v>-0.14439860361789908</v>
      </c>
      <c r="L74" s="80">
        <f>L72-L46</f>
        <v>-353</v>
      </c>
      <c r="M74" s="31">
        <f>L74/L46</f>
        <v>-0.1287381473377097</v>
      </c>
      <c r="N74" s="80">
        <f>N72-N46</f>
        <v>-139</v>
      </c>
      <c r="O74" s="31">
        <f>N74/N46</f>
        <v>-0.04673839946200403</v>
      </c>
      <c r="P74" s="80">
        <f>P72-P46</f>
        <v>-78</v>
      </c>
      <c r="Q74" s="31">
        <f>P74/P46</f>
        <v>-0.02496798975672215</v>
      </c>
      <c r="R74" s="80">
        <f>R72-R46</f>
        <v>-584</v>
      </c>
      <c r="S74" s="31">
        <f>R74/R46</f>
        <v>-0.18290009395552773</v>
      </c>
      <c r="T74" s="80">
        <f>T72-T46</f>
        <v>-262</v>
      </c>
      <c r="U74" s="31">
        <f>T74/T46</f>
        <v>-0.07769869513641756</v>
      </c>
      <c r="V74" s="80">
        <f>V72-V46</f>
        <v>-292</v>
      </c>
      <c r="W74" s="31">
        <f>V74/V46</f>
        <v>-0.08583186360964139</v>
      </c>
      <c r="X74" s="80">
        <f>X72-X46</f>
        <v>386</v>
      </c>
      <c r="Y74" s="31">
        <f>X74/X46</f>
        <v>0.12051201998126757</v>
      </c>
      <c r="Z74" s="85">
        <f>Z72-Z46</f>
        <v>584</v>
      </c>
      <c r="AA74" s="54">
        <f>Z74/Z46</f>
        <v>0.15930169121658483</v>
      </c>
      <c r="AB74" s="10"/>
      <c r="AC74" s="9"/>
    </row>
    <row r="75" spans="1:29" ht="13.5" thickBot="1">
      <c r="A75" s="214" t="s">
        <v>13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10"/>
      <c r="AC75" s="9"/>
    </row>
    <row r="76" spans="1:29" ht="21" customHeight="1" thickBot="1">
      <c r="A76" s="212" t="s">
        <v>14</v>
      </c>
      <c r="B76" s="216" t="s">
        <v>15</v>
      </c>
      <c r="C76" s="5"/>
      <c r="D76" s="82">
        <v>4385</v>
      </c>
      <c r="E76" s="23" t="s">
        <v>25</v>
      </c>
      <c r="F76" s="82">
        <v>5002</v>
      </c>
      <c r="G76" s="23" t="s">
        <v>25</v>
      </c>
      <c r="H76" s="82">
        <v>4692</v>
      </c>
      <c r="I76" s="23" t="s">
        <v>25</v>
      </c>
      <c r="J76" s="82">
        <v>4520</v>
      </c>
      <c r="K76" s="23" t="s">
        <v>25</v>
      </c>
      <c r="L76" s="82">
        <v>4006</v>
      </c>
      <c r="M76" s="23" t="s">
        <v>25</v>
      </c>
      <c r="N76" s="82">
        <v>3758</v>
      </c>
      <c r="O76" s="23" t="s">
        <v>25</v>
      </c>
      <c r="P76" s="82">
        <v>3399</v>
      </c>
      <c r="Q76" s="23" t="s">
        <v>25</v>
      </c>
      <c r="R76" s="82">
        <v>2906</v>
      </c>
      <c r="S76" s="23" t="s">
        <v>25</v>
      </c>
      <c r="T76" s="82">
        <v>2718</v>
      </c>
      <c r="U76" s="23" t="s">
        <v>25</v>
      </c>
      <c r="V76" s="82">
        <v>2622</v>
      </c>
      <c r="W76" s="23" t="s">
        <v>25</v>
      </c>
      <c r="X76" s="82">
        <v>2578</v>
      </c>
      <c r="Y76" s="23" t="s">
        <v>25</v>
      </c>
      <c r="Z76" s="116">
        <v>2499</v>
      </c>
      <c r="AA76" s="117" t="s">
        <v>25</v>
      </c>
      <c r="AB76" s="10"/>
      <c r="AC76" s="9"/>
    </row>
    <row r="77" spans="1:29" ht="25.5" customHeight="1" thickBot="1" thickTop="1">
      <c r="A77" s="212"/>
      <c r="B77" s="217"/>
      <c r="C77" s="21" t="s">
        <v>20</v>
      </c>
      <c r="D77" s="89">
        <f>D76-Z50</f>
        <v>62</v>
      </c>
      <c r="E77" s="30">
        <f>D77/Z50</f>
        <v>0.014341892204487625</v>
      </c>
      <c r="F77" s="89">
        <f>F76-D76</f>
        <v>617</v>
      </c>
      <c r="G77" s="30">
        <f>F77/D76</f>
        <v>0.14070695553021664</v>
      </c>
      <c r="H77" s="89">
        <f>H76-F76</f>
        <v>-310</v>
      </c>
      <c r="I77" s="30">
        <f>H77/F76</f>
        <v>-0.061975209916033586</v>
      </c>
      <c r="J77" s="89">
        <f>J76-H76</f>
        <v>-172</v>
      </c>
      <c r="K77" s="30">
        <f>J77/H76</f>
        <v>-0.03665814151747655</v>
      </c>
      <c r="L77" s="89">
        <f>L76-J76</f>
        <v>-514</v>
      </c>
      <c r="M77" s="30">
        <f>L77/J76</f>
        <v>-0.11371681415929204</v>
      </c>
      <c r="N77" s="79">
        <f>N76-L76</f>
        <v>-248</v>
      </c>
      <c r="O77" s="42">
        <f>N77/L76</f>
        <v>-0.0619071392910634</v>
      </c>
      <c r="P77" s="79">
        <f>P76-N76</f>
        <v>-359</v>
      </c>
      <c r="Q77" s="42">
        <f>P77/N76</f>
        <v>-0.09552953698775944</v>
      </c>
      <c r="R77" s="79">
        <f>R76-P76</f>
        <v>-493</v>
      </c>
      <c r="S77" s="42">
        <f>R77/P76</f>
        <v>-0.1450426596057664</v>
      </c>
      <c r="T77" s="79">
        <f>T76-R76</f>
        <v>-188</v>
      </c>
      <c r="U77" s="42">
        <f>T77/R76</f>
        <v>-0.06469373709566414</v>
      </c>
      <c r="V77" s="79">
        <f>V76-T76</f>
        <v>-96</v>
      </c>
      <c r="W77" s="42">
        <f>V77/T76</f>
        <v>-0.03532008830022075</v>
      </c>
      <c r="X77" s="79">
        <f>X76-V76</f>
        <v>-44</v>
      </c>
      <c r="Y77" s="42">
        <f>X77/V76</f>
        <v>-0.016781083142639208</v>
      </c>
      <c r="Z77" s="85">
        <f>Z76-X76</f>
        <v>-79</v>
      </c>
      <c r="AA77" s="54">
        <f>Z77/X76</f>
        <v>-0.03064391000775795</v>
      </c>
      <c r="AB77" s="10"/>
      <c r="AC77" s="9"/>
    </row>
    <row r="78" spans="1:29" ht="25.5" customHeight="1" thickBot="1" thickTop="1">
      <c r="A78" s="212"/>
      <c r="B78" s="218"/>
      <c r="C78" s="18" t="s">
        <v>21</v>
      </c>
      <c r="D78" s="80">
        <f>D76-D50</f>
        <v>1069</v>
      </c>
      <c r="E78" s="31">
        <f>D78/D50</f>
        <v>0.3223763570566948</v>
      </c>
      <c r="F78" s="80">
        <f>F76-F50</f>
        <v>1023</v>
      </c>
      <c r="G78" s="31">
        <f>F78/F50</f>
        <v>0.2570997738125157</v>
      </c>
      <c r="H78" s="80">
        <f>H76-H50</f>
        <v>679</v>
      </c>
      <c r="I78" s="31">
        <f>H78/H50</f>
        <v>0.16920009967605282</v>
      </c>
      <c r="J78" s="80">
        <f>J76-J50</f>
        <v>450</v>
      </c>
      <c r="K78" s="31">
        <f>J78/J50</f>
        <v>0.11056511056511056</v>
      </c>
      <c r="L78" s="80">
        <f>L76-L50</f>
        <v>-229</v>
      </c>
      <c r="M78" s="31">
        <f>L78/L50</f>
        <v>-0.05407319952774498</v>
      </c>
      <c r="N78" s="80">
        <f>N76-N50</f>
        <v>-390</v>
      </c>
      <c r="O78" s="31">
        <f>N78/N50</f>
        <v>-0.0940212150433944</v>
      </c>
      <c r="P78" s="80">
        <f>P76-P50</f>
        <v>-916</v>
      </c>
      <c r="Q78" s="31">
        <f>P78/P50</f>
        <v>-0.2122827346465817</v>
      </c>
      <c r="R78" s="80">
        <f>R76-R50</f>
        <v>-1456</v>
      </c>
      <c r="S78" s="31">
        <f>R78/R50</f>
        <v>-0.333791838606144</v>
      </c>
      <c r="T78" s="80">
        <f>T76-T50</f>
        <v>-1088</v>
      </c>
      <c r="U78" s="31">
        <f>T78/T50</f>
        <v>-0.2858644245927483</v>
      </c>
      <c r="V78" s="80">
        <f>V76-V50</f>
        <v>-1303</v>
      </c>
      <c r="W78" s="31">
        <f>V78/V50</f>
        <v>-0.3319745222929936</v>
      </c>
      <c r="X78" s="80">
        <f>X76-X50</f>
        <v>-1491</v>
      </c>
      <c r="Y78" s="31">
        <f>X78/X50</f>
        <v>-0.36642909805849105</v>
      </c>
      <c r="Z78" s="85">
        <f>Z76-Z50</f>
        <v>-1824</v>
      </c>
      <c r="AA78" s="54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301" t="s">
        <v>85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212" t="s">
        <v>0</v>
      </c>
      <c r="B82" s="262" t="s">
        <v>1</v>
      </c>
      <c r="C82" s="247"/>
      <c r="D82" s="214" t="s">
        <v>81</v>
      </c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9"/>
      <c r="AB82" s="250" t="s">
        <v>22</v>
      </c>
      <c r="AC82" s="235" t="s">
        <v>23</v>
      </c>
      <c r="AD82" s="236"/>
    </row>
    <row r="83" spans="1:30" ht="24.75" customHeight="1" thickBot="1" thickTop="1">
      <c r="A83" s="212"/>
      <c r="B83" s="263"/>
      <c r="C83" s="212"/>
      <c r="D83" s="239" t="s">
        <v>4</v>
      </c>
      <c r="E83" s="240"/>
      <c r="F83" s="239" t="s">
        <v>5</v>
      </c>
      <c r="G83" s="240"/>
      <c r="H83" s="239" t="s">
        <v>26</v>
      </c>
      <c r="I83" s="240"/>
      <c r="J83" s="239" t="s">
        <v>27</v>
      </c>
      <c r="K83" s="240"/>
      <c r="L83" s="239" t="s">
        <v>28</v>
      </c>
      <c r="M83" s="240"/>
      <c r="N83" s="239" t="s">
        <v>29</v>
      </c>
      <c r="O83" s="240"/>
      <c r="P83" s="239" t="s">
        <v>33</v>
      </c>
      <c r="Q83" s="240"/>
      <c r="R83" s="239" t="s">
        <v>40</v>
      </c>
      <c r="S83" s="240"/>
      <c r="T83" s="239" t="s">
        <v>45</v>
      </c>
      <c r="U83" s="240"/>
      <c r="V83" s="239" t="s">
        <v>46</v>
      </c>
      <c r="W83" s="240"/>
      <c r="X83" s="239" t="s">
        <v>49</v>
      </c>
      <c r="Y83" s="240"/>
      <c r="Z83" s="219" t="s">
        <v>50</v>
      </c>
      <c r="AA83" s="220"/>
      <c r="AB83" s="251"/>
      <c r="AC83" s="237"/>
      <c r="AD83" s="238"/>
    </row>
    <row r="84" spans="1:30" ht="24.75" customHeight="1" thickBot="1" thickTop="1">
      <c r="A84" s="2"/>
      <c r="B84" s="1"/>
      <c r="C84" s="266" t="s">
        <v>38</v>
      </c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3"/>
      <c r="AB84" s="252"/>
      <c r="AC84" s="24" t="s">
        <v>24</v>
      </c>
      <c r="AD84" s="25" t="s">
        <v>25</v>
      </c>
    </row>
    <row r="85" spans="1:30" ht="24.75" customHeight="1" thickBot="1">
      <c r="A85" s="3"/>
      <c r="B85" s="3"/>
      <c r="C85" s="3"/>
      <c r="D85" s="6"/>
      <c r="E85" s="3"/>
      <c r="F85" s="36"/>
      <c r="G85" s="4"/>
      <c r="H85" s="37"/>
      <c r="I85" s="16"/>
      <c r="J85" s="36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284"/>
      <c r="AC85" s="258"/>
      <c r="AD85" s="259"/>
    </row>
    <row r="86" spans="1:30" ht="24.75" customHeight="1" thickBot="1" thickTop="1">
      <c r="A86" s="212" t="s">
        <v>7</v>
      </c>
      <c r="B86" s="216" t="s">
        <v>8</v>
      </c>
      <c r="C86" s="7"/>
      <c r="D86" s="78">
        <v>147912</v>
      </c>
      <c r="E86" s="22" t="s">
        <v>25</v>
      </c>
      <c r="F86" s="78">
        <v>149459</v>
      </c>
      <c r="G86" s="22" t="s">
        <v>25</v>
      </c>
      <c r="H86" s="78">
        <v>151076</v>
      </c>
      <c r="I86" s="22" t="s">
        <v>25</v>
      </c>
      <c r="J86" s="78">
        <v>150911</v>
      </c>
      <c r="K86" s="22" t="s">
        <v>25</v>
      </c>
      <c r="L86" s="78">
        <v>149573</v>
      </c>
      <c r="M86" s="22" t="s">
        <v>25</v>
      </c>
      <c r="N86" s="78">
        <v>149110</v>
      </c>
      <c r="O86" s="22" t="s">
        <v>25</v>
      </c>
      <c r="P86" s="78">
        <v>149573</v>
      </c>
      <c r="Q86" s="22" t="s">
        <v>25</v>
      </c>
      <c r="R86" s="78">
        <v>149765</v>
      </c>
      <c r="S86" s="22" t="s">
        <v>25</v>
      </c>
      <c r="T86" s="78">
        <v>150669</v>
      </c>
      <c r="U86" s="22" t="s">
        <v>25</v>
      </c>
      <c r="V86" s="78">
        <v>150971</v>
      </c>
      <c r="W86" s="22" t="s">
        <v>25</v>
      </c>
      <c r="X86" s="78">
        <v>151576</v>
      </c>
      <c r="Y86" s="22" t="s">
        <v>25</v>
      </c>
      <c r="Z86" s="84">
        <v>153535</v>
      </c>
      <c r="AA86" s="49" t="s">
        <v>25</v>
      </c>
      <c r="AB86" s="277"/>
      <c r="AC86" s="307"/>
      <c r="AD86" s="61"/>
    </row>
    <row r="87" spans="1:29" ht="24.75" customHeight="1" thickBot="1" thickTop="1">
      <c r="A87" s="212"/>
      <c r="B87" s="217"/>
      <c r="C87" s="17" t="s">
        <v>20</v>
      </c>
      <c r="D87" s="89">
        <f>D86-Z60</f>
        <v>2292</v>
      </c>
      <c r="E87" s="30">
        <f>D87/Z60</f>
        <v>0.015739596209311906</v>
      </c>
      <c r="F87" s="89">
        <f>F86-D86</f>
        <v>1547</v>
      </c>
      <c r="G87" s="30">
        <f>F87/D86</f>
        <v>0.010458921520904321</v>
      </c>
      <c r="H87" s="89">
        <f>H86-F86</f>
        <v>1617</v>
      </c>
      <c r="I87" s="30">
        <f>H87/F86</f>
        <v>0.01081902060096749</v>
      </c>
      <c r="J87" s="89">
        <f>J86-H86</f>
        <v>-165</v>
      </c>
      <c r="K87" s="30">
        <f>J87/H86</f>
        <v>-0.0010921655325796288</v>
      </c>
      <c r="L87" s="89">
        <f>L86-J86</f>
        <v>-1338</v>
      </c>
      <c r="M87" s="30">
        <f>L87/J86</f>
        <v>-0.008866152898065747</v>
      </c>
      <c r="N87" s="79">
        <f>N86-L86</f>
        <v>-463</v>
      </c>
      <c r="O87" s="42">
        <f>N87/L86</f>
        <v>-0.003095478462021889</v>
      </c>
      <c r="P87" s="79">
        <f>P86-N86</f>
        <v>463</v>
      </c>
      <c r="Q87" s="42">
        <f>P87/N86</f>
        <v>0.0031050902018643954</v>
      </c>
      <c r="R87" s="79">
        <f>R86-P86</f>
        <v>192</v>
      </c>
      <c r="S87" s="42">
        <f>R87/P86</f>
        <v>0.0012836541354388827</v>
      </c>
      <c r="T87" s="79">
        <f>T86-R86</f>
        <v>904</v>
      </c>
      <c r="U87" s="42">
        <f>T87/R86</f>
        <v>0.006036123259773645</v>
      </c>
      <c r="V87" s="79">
        <f>V86-T86</f>
        <v>302</v>
      </c>
      <c r="W87" s="42">
        <f>V87/T86</f>
        <v>0.002004393737265131</v>
      </c>
      <c r="X87" s="79">
        <f>X86-V86</f>
        <v>605</v>
      </c>
      <c r="Y87" s="42">
        <f>X87/V86</f>
        <v>0.004007392148160905</v>
      </c>
      <c r="Z87" s="85">
        <f>Z86-X86</f>
        <v>1959</v>
      </c>
      <c r="AA87" s="54">
        <f>Z87/X86</f>
        <v>0.012924209637409617</v>
      </c>
      <c r="AB87" s="84">
        <f>(D86+F86+H86+J86+L86+N86+P86+R86+T86+V86+X86+Z86)/12</f>
        <v>150344.16666666666</v>
      </c>
      <c r="AC87" s="9"/>
    </row>
    <row r="88" spans="1:29" ht="24.75" customHeight="1" thickBot="1" thickTop="1">
      <c r="A88" s="212"/>
      <c r="B88" s="218"/>
      <c r="C88" s="18" t="s">
        <v>21</v>
      </c>
      <c r="D88" s="80">
        <f>D86-D60</f>
        <v>96</v>
      </c>
      <c r="E88" s="31">
        <f>D88/D60</f>
        <v>0.000649456080532554</v>
      </c>
      <c r="F88" s="80">
        <f>F86-F60</f>
        <v>-577</v>
      </c>
      <c r="G88" s="31">
        <f>F88/F60</f>
        <v>-0.003845743688181503</v>
      </c>
      <c r="H88" s="80">
        <f>H86-H60</f>
        <v>1389</v>
      </c>
      <c r="I88" s="31">
        <f>H88/H60</f>
        <v>0.009279362937329227</v>
      </c>
      <c r="J88" s="80">
        <f>J86-J60</f>
        <v>3187</v>
      </c>
      <c r="K88" s="31">
        <f>J88/J60</f>
        <v>0.021574016408978908</v>
      </c>
      <c r="L88" s="80">
        <f>L86-L60</f>
        <v>3863</v>
      </c>
      <c r="M88" s="31">
        <f>L88/L60</f>
        <v>0.026511564065609772</v>
      </c>
      <c r="N88" s="80">
        <f>N86-N60</f>
        <v>6037</v>
      </c>
      <c r="O88" s="31">
        <f>N88/N60</f>
        <v>0.04219524298784537</v>
      </c>
      <c r="P88" s="80">
        <f>P86-P60</f>
        <v>6264</v>
      </c>
      <c r="Q88" s="31">
        <f>P88/P60</f>
        <v>0.04370974607317056</v>
      </c>
      <c r="R88" s="80">
        <f>R86-R60</f>
        <v>6909</v>
      </c>
      <c r="S88" s="31">
        <f>R88/R60</f>
        <v>0.048363386907095254</v>
      </c>
      <c r="T88" s="80">
        <f>T86-T60</f>
        <v>8044</v>
      </c>
      <c r="U88" s="31">
        <f>T88/T60</f>
        <v>0.05639964943032428</v>
      </c>
      <c r="V88" s="80">
        <f>V86-V60</f>
        <v>8583</v>
      </c>
      <c r="W88" s="31">
        <f>V88/V60</f>
        <v>0.06027895609180549</v>
      </c>
      <c r="X88" s="80">
        <f>X86-X60</f>
        <v>8310</v>
      </c>
      <c r="Y88" s="31">
        <f>X88/X60</f>
        <v>0.05800399257325534</v>
      </c>
      <c r="Z88" s="85">
        <f>Z86-Z60</f>
        <v>7915</v>
      </c>
      <c r="AA88" s="54">
        <f>Z88/Z60</f>
        <v>0.054353797555280865</v>
      </c>
      <c r="AB88" s="10"/>
      <c r="AC88" s="43"/>
    </row>
    <row r="89" spans="1:30" ht="24.75" customHeight="1" thickBot="1" thickTop="1">
      <c r="A89" s="212" t="s">
        <v>9</v>
      </c>
      <c r="B89" s="216" t="s">
        <v>19</v>
      </c>
      <c r="C89" s="19"/>
      <c r="D89" s="81">
        <v>6282</v>
      </c>
      <c r="E89" s="23" t="s">
        <v>25</v>
      </c>
      <c r="F89" s="81">
        <v>5611</v>
      </c>
      <c r="G89" s="23" t="s">
        <v>25</v>
      </c>
      <c r="H89" s="81">
        <v>6500</v>
      </c>
      <c r="I89" s="23" t="s">
        <v>25</v>
      </c>
      <c r="J89" s="81">
        <v>4796</v>
      </c>
      <c r="K89" s="23" t="s">
        <v>25</v>
      </c>
      <c r="L89" s="81">
        <v>4374</v>
      </c>
      <c r="M89" s="23" t="s">
        <v>25</v>
      </c>
      <c r="N89" s="81">
        <v>4544</v>
      </c>
      <c r="O89" s="23" t="s">
        <v>25</v>
      </c>
      <c r="P89" s="81">
        <v>5385</v>
      </c>
      <c r="Q89" s="23" t="s">
        <v>25</v>
      </c>
      <c r="R89" s="81">
        <v>4873</v>
      </c>
      <c r="S89" s="23" t="s">
        <v>25</v>
      </c>
      <c r="T89" s="81">
        <v>6456</v>
      </c>
      <c r="U89" s="23" t="s">
        <v>25</v>
      </c>
      <c r="V89" s="81">
        <v>5554</v>
      </c>
      <c r="W89" s="23" t="s">
        <v>25</v>
      </c>
      <c r="X89" s="81">
        <v>5771</v>
      </c>
      <c r="Y89" s="23" t="s">
        <v>25</v>
      </c>
      <c r="Z89" s="87">
        <v>6553</v>
      </c>
      <c r="AA89" s="49" t="s">
        <v>25</v>
      </c>
      <c r="AB89" s="39">
        <f>D89+F89+H89+J89+L89+N89+P89+R89+T89+V89+X89+Z89</f>
        <v>66699</v>
      </c>
      <c r="AC89" s="26"/>
      <c r="AD89" s="29"/>
    </row>
    <row r="90" spans="1:30" ht="24.75" customHeight="1" thickBot="1" thickTop="1">
      <c r="A90" s="212"/>
      <c r="B90" s="217"/>
      <c r="C90" s="17" t="s">
        <v>20</v>
      </c>
      <c r="D90" s="89">
        <f>D89-Z63</f>
        <v>-218</v>
      </c>
      <c r="E90" s="30">
        <f>D90/Z63</f>
        <v>-0.03353846153846154</v>
      </c>
      <c r="F90" s="89">
        <f>F89-D89</f>
        <v>-671</v>
      </c>
      <c r="G90" s="30">
        <f>F90/D89</f>
        <v>-0.10681311684177014</v>
      </c>
      <c r="H90" s="89">
        <f>H89-F89</f>
        <v>889</v>
      </c>
      <c r="I90" s="30">
        <f>H90/F89</f>
        <v>0.15843878096595973</v>
      </c>
      <c r="J90" s="89">
        <f>J89-H89</f>
        <v>-1704</v>
      </c>
      <c r="K90" s="30">
        <f>J90/H89</f>
        <v>-0.2621538461538461</v>
      </c>
      <c r="L90" s="89">
        <f>L89-J89</f>
        <v>-422</v>
      </c>
      <c r="M90" s="30">
        <f>L90/J89</f>
        <v>-0.08798999165971642</v>
      </c>
      <c r="N90" s="79">
        <f>N89-L89</f>
        <v>170</v>
      </c>
      <c r="O90" s="42">
        <f>N90/L89</f>
        <v>0.038866026520347506</v>
      </c>
      <c r="P90" s="79">
        <f>P89-N89</f>
        <v>841</v>
      </c>
      <c r="Q90" s="42">
        <f>P90/N89</f>
        <v>0.1850792253521127</v>
      </c>
      <c r="R90" s="79">
        <f>R89-P89</f>
        <v>-512</v>
      </c>
      <c r="S90" s="42">
        <f>R90/P89</f>
        <v>-0.09507892293407613</v>
      </c>
      <c r="T90" s="79">
        <f>T89-R89</f>
        <v>1583</v>
      </c>
      <c r="U90" s="42">
        <f>T90/R89</f>
        <v>0.32485122101374925</v>
      </c>
      <c r="V90" s="79">
        <f>V89-T89</f>
        <v>-902</v>
      </c>
      <c r="W90" s="42">
        <f>V90/T89</f>
        <v>-0.13971499380421312</v>
      </c>
      <c r="X90" s="79">
        <f>X89-V89</f>
        <v>217</v>
      </c>
      <c r="Y90" s="42">
        <f>X90/V89</f>
        <v>0.03907093986316169</v>
      </c>
      <c r="Z90" s="85">
        <f>Z89-X89</f>
        <v>782</v>
      </c>
      <c r="AA90" s="54">
        <f>Z90/X89</f>
        <v>0.1355051117657252</v>
      </c>
      <c r="AB90" s="147">
        <f>X89+Z89</f>
        <v>12324</v>
      </c>
      <c r="AC90" s="48"/>
      <c r="AD90" s="91"/>
    </row>
    <row r="91" spans="1:30" ht="24.75" customHeight="1" thickBot="1" thickTop="1">
      <c r="A91" s="212"/>
      <c r="B91" s="218"/>
      <c r="C91" s="18" t="s">
        <v>21</v>
      </c>
      <c r="D91" s="80">
        <f>D89-D63</f>
        <v>1111</v>
      </c>
      <c r="E91" s="31">
        <f>D91/D63</f>
        <v>0.2148520595629472</v>
      </c>
      <c r="F91" s="80">
        <f>F89-F63</f>
        <v>-194</v>
      </c>
      <c r="G91" s="31">
        <f>F91/F63</f>
        <v>-0.03341946597760551</v>
      </c>
      <c r="H91" s="80">
        <f>H89-H63</f>
        <v>859</v>
      </c>
      <c r="I91" s="31">
        <f>H91/H63</f>
        <v>0.15227796489984044</v>
      </c>
      <c r="J91" s="80">
        <f>J89-J63</f>
        <v>354</v>
      </c>
      <c r="K91" s="31">
        <f>J91/J63</f>
        <v>0.07969383160738407</v>
      </c>
      <c r="L91" s="80">
        <f>L89-L63</f>
        <v>601</v>
      </c>
      <c r="M91" s="31">
        <f>L91/L63</f>
        <v>0.1592896899019348</v>
      </c>
      <c r="N91" s="80">
        <f>N89-N63</f>
        <v>-288</v>
      </c>
      <c r="O91" s="31">
        <f>N91/N63</f>
        <v>-0.059602649006622516</v>
      </c>
      <c r="P91" s="80">
        <f>P89-P63</f>
        <v>-76</v>
      </c>
      <c r="Q91" s="31">
        <f>P91/P63</f>
        <v>-0.013916865043032411</v>
      </c>
      <c r="R91" s="80">
        <f>R89-R63</f>
        <v>264</v>
      </c>
      <c r="S91" s="31">
        <f>R91/R63</f>
        <v>0.057279236276849645</v>
      </c>
      <c r="T91" s="80">
        <f>T89-T63</f>
        <v>748</v>
      </c>
      <c r="U91" s="31">
        <f>T91/T63</f>
        <v>0.13104414856341975</v>
      </c>
      <c r="V91" s="80">
        <f>V89-V63</f>
        <v>113</v>
      </c>
      <c r="W91" s="31">
        <f>V91/V63</f>
        <v>0.020768241132144826</v>
      </c>
      <c r="X91" s="80">
        <f>X89-X63</f>
        <v>59</v>
      </c>
      <c r="Y91" s="31">
        <f>X91/X63</f>
        <v>0.010329131652661064</v>
      </c>
      <c r="Z91" s="85">
        <f>Z89-Z63</f>
        <v>53</v>
      </c>
      <c r="AA91" s="54">
        <f>Z91/Z63</f>
        <v>0.008153846153846154</v>
      </c>
      <c r="AB91" s="40"/>
      <c r="AC91" s="90"/>
      <c r="AD91" s="47"/>
    </row>
    <row r="92" spans="1:30" ht="24.75" customHeight="1" thickBot="1" thickTop="1">
      <c r="A92" s="212" t="s">
        <v>10</v>
      </c>
      <c r="B92" s="216" t="s">
        <v>17</v>
      </c>
      <c r="C92" s="20"/>
      <c r="D92" s="82">
        <v>1429</v>
      </c>
      <c r="E92" s="23" t="s">
        <v>25</v>
      </c>
      <c r="F92" s="82">
        <v>1489</v>
      </c>
      <c r="G92" s="23" t="s">
        <v>25</v>
      </c>
      <c r="H92" s="82">
        <v>1841</v>
      </c>
      <c r="I92" s="23" t="s">
        <v>25</v>
      </c>
      <c r="J92" s="82">
        <v>1983</v>
      </c>
      <c r="K92" s="23" t="s">
        <v>25</v>
      </c>
      <c r="L92" s="82">
        <v>2771</v>
      </c>
      <c r="M92" s="23" t="s">
        <v>25</v>
      </c>
      <c r="N92" s="82">
        <v>2300</v>
      </c>
      <c r="O92" s="23" t="s">
        <v>25</v>
      </c>
      <c r="P92" s="82">
        <v>2177</v>
      </c>
      <c r="Q92" s="23" t="s">
        <v>25</v>
      </c>
      <c r="R92" s="82">
        <v>1739</v>
      </c>
      <c r="S92" s="23" t="s">
        <v>25</v>
      </c>
      <c r="T92" s="82">
        <v>2598</v>
      </c>
      <c r="U92" s="23" t="s">
        <v>25</v>
      </c>
      <c r="V92" s="82">
        <v>2310</v>
      </c>
      <c r="W92" s="23" t="s">
        <v>25</v>
      </c>
      <c r="X92" s="82">
        <v>2045</v>
      </c>
      <c r="Y92" s="23" t="s">
        <v>25</v>
      </c>
      <c r="Z92" s="88">
        <v>1824</v>
      </c>
      <c r="AA92" s="49" t="s">
        <v>25</v>
      </c>
      <c r="AB92" s="39">
        <f>D92+F92+H92+J92+L92+N92+P92+R92+T92+V92+X92+Z92</f>
        <v>24506</v>
      </c>
      <c r="AC92" s="26"/>
      <c r="AD92" s="29"/>
    </row>
    <row r="93" spans="1:30" ht="24.75" customHeight="1" thickBot="1" thickTop="1">
      <c r="A93" s="212"/>
      <c r="B93" s="217"/>
      <c r="C93" s="21" t="s">
        <v>20</v>
      </c>
      <c r="D93" s="89">
        <f>D92-Z66</f>
        <v>-22</v>
      </c>
      <c r="E93" s="30">
        <f>D93/Z66</f>
        <v>-0.015161957270847692</v>
      </c>
      <c r="F93" s="89">
        <f>F92-D92</f>
        <v>60</v>
      </c>
      <c r="G93" s="30">
        <f>F93/D92</f>
        <v>0.04198740377886634</v>
      </c>
      <c r="H93" s="89">
        <f>H92-F92</f>
        <v>352</v>
      </c>
      <c r="I93" s="30">
        <f>H93/F92</f>
        <v>0.2364002686366689</v>
      </c>
      <c r="J93" s="89">
        <f>J92-H92</f>
        <v>142</v>
      </c>
      <c r="K93" s="30">
        <f>J93/H92</f>
        <v>0.07713199348180337</v>
      </c>
      <c r="L93" s="89">
        <f>L92-J92</f>
        <v>788</v>
      </c>
      <c r="M93" s="30">
        <f>L93/J92</f>
        <v>0.3973777105395865</v>
      </c>
      <c r="N93" s="79">
        <f>N92-L92</f>
        <v>-471</v>
      </c>
      <c r="O93" s="42">
        <f>N93/L92</f>
        <v>-0.16997473836160232</v>
      </c>
      <c r="P93" s="79">
        <f>P92-N92</f>
        <v>-123</v>
      </c>
      <c r="Q93" s="42">
        <f>P93/N92</f>
        <v>-0.05347826086956522</v>
      </c>
      <c r="R93" s="79">
        <f>R92-P92</f>
        <v>-438</v>
      </c>
      <c r="S93" s="42">
        <f>R93/P92</f>
        <v>-0.20119430408819478</v>
      </c>
      <c r="T93" s="79">
        <f>T92-R92</f>
        <v>859</v>
      </c>
      <c r="U93" s="42">
        <f>T93/R92</f>
        <v>0.49396204715353653</v>
      </c>
      <c r="V93" s="79">
        <f>V92-T92</f>
        <v>-288</v>
      </c>
      <c r="W93" s="42">
        <f>V93/T92</f>
        <v>-0.11085450346420324</v>
      </c>
      <c r="X93" s="79">
        <f>X92-V92</f>
        <v>-265</v>
      </c>
      <c r="Y93" s="42">
        <f>X93/V92</f>
        <v>-0.11471861471861472</v>
      </c>
      <c r="Z93" s="85">
        <f>Z92-X92</f>
        <v>-221</v>
      </c>
      <c r="AA93" s="54">
        <f>Z93/X92</f>
        <v>-0.10806845965770172</v>
      </c>
      <c r="AB93" s="147">
        <f>X92+Z92</f>
        <v>3869</v>
      </c>
      <c r="AC93" s="48"/>
      <c r="AD93" s="91"/>
    </row>
    <row r="94" spans="1:30" ht="24.75" customHeight="1" thickBot="1" thickTop="1">
      <c r="A94" s="212"/>
      <c r="B94" s="218"/>
      <c r="C94" s="18" t="s">
        <v>21</v>
      </c>
      <c r="D94" s="80">
        <f>D92-D66</f>
        <v>462</v>
      </c>
      <c r="E94" s="31">
        <f>D94/D66</f>
        <v>0.47776628748707345</v>
      </c>
      <c r="F94" s="80">
        <f>F93-F66</f>
        <v>-1275</v>
      </c>
      <c r="G94" s="31">
        <f>F94/F66</f>
        <v>-0.9550561797752809</v>
      </c>
      <c r="H94" s="80">
        <f>H93-H66</f>
        <v>-1600</v>
      </c>
      <c r="I94" s="31">
        <f>H94/H66</f>
        <v>-0.819672131147541</v>
      </c>
      <c r="J94" s="80">
        <f>J93-J66</f>
        <v>-1914</v>
      </c>
      <c r="K94" s="31">
        <f>J94/J66</f>
        <v>-0.9309338521400778</v>
      </c>
      <c r="L94" s="80">
        <f>L93-L66</f>
        <v>-1297</v>
      </c>
      <c r="M94" s="31">
        <f>L94/L66</f>
        <v>-0.6220623501199041</v>
      </c>
      <c r="N94" s="80">
        <f>N93-N66</f>
        <v>-3404</v>
      </c>
      <c r="O94" s="31">
        <f>N94/N66</f>
        <v>-1.1605864302761677</v>
      </c>
      <c r="P94" s="80">
        <f>P93-P66</f>
        <v>-2347</v>
      </c>
      <c r="Q94" s="31">
        <f>P94/P66</f>
        <v>-1.0553057553956835</v>
      </c>
      <c r="R94" s="80">
        <f>R93-R66</f>
        <v>-2357</v>
      </c>
      <c r="S94" s="31">
        <f>R94/R66</f>
        <v>-1.228243877019281</v>
      </c>
      <c r="T94" s="80">
        <f>T93-T66</f>
        <v>-2111</v>
      </c>
      <c r="U94" s="31">
        <f>T94/T66</f>
        <v>-0.7107744107744107</v>
      </c>
      <c r="V94" s="80">
        <f>V93-V66</f>
        <v>-2955</v>
      </c>
      <c r="W94" s="31">
        <f>V94/V66</f>
        <v>-1.1079865016872892</v>
      </c>
      <c r="X94" s="80">
        <f>X93-X66</f>
        <v>-2183</v>
      </c>
      <c r="Y94" s="31">
        <f>X94/X66</f>
        <v>-1.1381647549530762</v>
      </c>
      <c r="Z94" s="85">
        <f>Z93-Z66</f>
        <v>-1672</v>
      </c>
      <c r="AA94" s="54">
        <f>Z94/Z66</f>
        <v>-1.1523087525844244</v>
      </c>
      <c r="AB94" s="40"/>
      <c r="AC94" s="48"/>
      <c r="AD94" s="47"/>
    </row>
    <row r="95" spans="1:30" ht="24.75" customHeight="1" thickBot="1" thickTop="1">
      <c r="A95" s="212" t="s">
        <v>11</v>
      </c>
      <c r="B95" s="216" t="s">
        <v>18</v>
      </c>
      <c r="C95" s="20"/>
      <c r="D95" s="82">
        <v>617</v>
      </c>
      <c r="E95" s="23" t="s">
        <v>25</v>
      </c>
      <c r="F95" s="82">
        <v>784</v>
      </c>
      <c r="G95" s="23" t="s">
        <v>25</v>
      </c>
      <c r="H95" s="82">
        <v>937</v>
      </c>
      <c r="I95" s="23" t="s">
        <v>25</v>
      </c>
      <c r="J95" s="82">
        <v>695</v>
      </c>
      <c r="K95" s="23" t="s">
        <v>25</v>
      </c>
      <c r="L95" s="82">
        <v>620</v>
      </c>
      <c r="M95" s="23" t="s">
        <v>25</v>
      </c>
      <c r="N95" s="82">
        <v>581</v>
      </c>
      <c r="O95" s="23" t="s">
        <v>25</v>
      </c>
      <c r="P95" s="82">
        <v>780</v>
      </c>
      <c r="Q95" s="23" t="s">
        <v>25</v>
      </c>
      <c r="R95" s="82">
        <v>1295</v>
      </c>
      <c r="S95" s="23" t="s">
        <v>25</v>
      </c>
      <c r="T95" s="82">
        <v>867</v>
      </c>
      <c r="U95" s="23" t="s">
        <v>25</v>
      </c>
      <c r="V95" s="82">
        <v>795</v>
      </c>
      <c r="W95" s="23" t="s">
        <v>25</v>
      </c>
      <c r="X95" s="82">
        <v>663</v>
      </c>
      <c r="Y95" s="23" t="s">
        <v>25</v>
      </c>
      <c r="Z95" s="88">
        <v>789</v>
      </c>
      <c r="AA95" s="49" t="s">
        <v>25</v>
      </c>
      <c r="AB95" s="39">
        <f>D95+F95+H95+J95+L95+N95+P95+R95+T95+V95+X95+Z95</f>
        <v>9423</v>
      </c>
      <c r="AC95" s="26"/>
      <c r="AD95" s="29"/>
    </row>
    <row r="96" spans="1:30" ht="24.75" customHeight="1" thickBot="1" thickTop="1">
      <c r="A96" s="212"/>
      <c r="B96" s="217"/>
      <c r="C96" s="21" t="s">
        <v>20</v>
      </c>
      <c r="D96" s="89">
        <f>D95-Z69</f>
        <v>-211</v>
      </c>
      <c r="E96" s="30">
        <f>D96/Z69</f>
        <v>-0.25483091787439616</v>
      </c>
      <c r="F96" s="89">
        <f>F95-D95</f>
        <v>167</v>
      </c>
      <c r="G96" s="30">
        <f>F96/D95</f>
        <v>0.2706645056726094</v>
      </c>
      <c r="H96" s="89">
        <f>H95-F95</f>
        <v>153</v>
      </c>
      <c r="I96" s="30">
        <f>H96/F95</f>
        <v>0.1951530612244898</v>
      </c>
      <c r="J96" s="89">
        <f>J95-H95</f>
        <v>-242</v>
      </c>
      <c r="K96" s="30">
        <f>J96/H95</f>
        <v>-0.25827107790821774</v>
      </c>
      <c r="L96" s="89">
        <f>L95-J95</f>
        <v>-75</v>
      </c>
      <c r="M96" s="30">
        <f>L96/J95</f>
        <v>-0.1079136690647482</v>
      </c>
      <c r="N96" s="79">
        <f>N95-L95</f>
        <v>-39</v>
      </c>
      <c r="O96" s="42">
        <f>N96/L95</f>
        <v>-0.06290322580645161</v>
      </c>
      <c r="P96" s="79">
        <f>P95-N95</f>
        <v>199</v>
      </c>
      <c r="Q96" s="42">
        <f>P96/N95</f>
        <v>0.342512908777969</v>
      </c>
      <c r="R96" s="79">
        <f>R95-P95</f>
        <v>515</v>
      </c>
      <c r="S96" s="42">
        <f>R96/P95</f>
        <v>0.6602564102564102</v>
      </c>
      <c r="T96" s="79">
        <f>T95-R95</f>
        <v>-428</v>
      </c>
      <c r="U96" s="42">
        <f>T96/R95</f>
        <v>-0.3305019305019305</v>
      </c>
      <c r="V96" s="79">
        <f>V95-T95</f>
        <v>-72</v>
      </c>
      <c r="W96" s="42">
        <f>V96/T95</f>
        <v>-0.08304498269896193</v>
      </c>
      <c r="X96" s="79">
        <f>X95-V95</f>
        <v>-132</v>
      </c>
      <c r="Y96" s="42">
        <f>X96/V95</f>
        <v>-0.1660377358490566</v>
      </c>
      <c r="Z96" s="85">
        <f>Z95-X95</f>
        <v>126</v>
      </c>
      <c r="AA96" s="54">
        <f>Z96/X95</f>
        <v>0.19004524886877827</v>
      </c>
      <c r="AB96" s="147">
        <f>X95+Z95</f>
        <v>1452</v>
      </c>
      <c r="AC96" s="48"/>
      <c r="AD96" s="91"/>
    </row>
    <row r="97" spans="1:30" ht="24.75" customHeight="1" thickBot="1" thickTop="1">
      <c r="A97" s="212"/>
      <c r="B97" s="218"/>
      <c r="C97" s="18" t="s">
        <v>21</v>
      </c>
      <c r="D97" s="80">
        <f>D95-D69</f>
        <v>-98</v>
      </c>
      <c r="E97" s="31">
        <f>D97/D69</f>
        <v>-0.13706293706293707</v>
      </c>
      <c r="F97" s="80">
        <f>F95-F69</f>
        <v>241</v>
      </c>
      <c r="G97" s="31">
        <f>F97/F69</f>
        <v>0.4438305709023941</v>
      </c>
      <c r="H97" s="80">
        <f>H95-H69</f>
        <v>-158</v>
      </c>
      <c r="I97" s="31">
        <f>H97/H69</f>
        <v>-0.14429223744292238</v>
      </c>
      <c r="J97" s="80">
        <f>J95-J69</f>
        <v>-202</v>
      </c>
      <c r="K97" s="31">
        <f>J97/J69</f>
        <v>-0.22519509476031216</v>
      </c>
      <c r="L97" s="80">
        <f>L95-L69</f>
        <v>-102</v>
      </c>
      <c r="M97" s="31">
        <f>L97/L69</f>
        <v>-0.14127423822714683</v>
      </c>
      <c r="N97" s="80">
        <f>N95-N69</f>
        <v>-429</v>
      </c>
      <c r="O97" s="31">
        <f>N97/N69</f>
        <v>-0.42475247524752474</v>
      </c>
      <c r="P97" s="80">
        <f>P95-P69</f>
        <v>-707</v>
      </c>
      <c r="Q97" s="31">
        <f>P97/P69</f>
        <v>-0.4754539340954943</v>
      </c>
      <c r="R97" s="80">
        <f>R95-R69</f>
        <v>-421</v>
      </c>
      <c r="S97" s="31">
        <f>R97/R69</f>
        <v>-0.24533799533799533</v>
      </c>
      <c r="T97" s="80">
        <f>T95-T69</f>
        <v>-243</v>
      </c>
      <c r="U97" s="31">
        <f>T97/T69</f>
        <v>-0.21891891891891893</v>
      </c>
      <c r="V97" s="80">
        <f>V95-V69</f>
        <v>104</v>
      </c>
      <c r="W97" s="31">
        <f>V97/V69</f>
        <v>0.15050651230101303</v>
      </c>
      <c r="X97" s="80">
        <f>X95-X69</f>
        <v>-75</v>
      </c>
      <c r="Y97" s="31">
        <f>X97/X69</f>
        <v>-0.1016260162601626</v>
      </c>
      <c r="Z97" s="85">
        <f>Z95-Z69</f>
        <v>-39</v>
      </c>
      <c r="AA97" s="54">
        <f>Z97/Z69</f>
        <v>-0.04710144927536232</v>
      </c>
      <c r="AB97" s="40"/>
      <c r="AC97" s="90"/>
      <c r="AD97" s="47"/>
    </row>
    <row r="98" spans="1:30" ht="24.75" customHeight="1" thickBot="1" thickTop="1">
      <c r="A98" s="212" t="s">
        <v>12</v>
      </c>
      <c r="B98" s="216" t="s">
        <v>16</v>
      </c>
      <c r="C98" s="20"/>
      <c r="D98" s="82">
        <v>3590</v>
      </c>
      <c r="E98" s="23" t="s">
        <v>25</v>
      </c>
      <c r="F98" s="82">
        <v>3628</v>
      </c>
      <c r="G98" s="23" t="s">
        <v>25</v>
      </c>
      <c r="H98" s="82">
        <v>4506</v>
      </c>
      <c r="I98" s="23" t="s">
        <v>25</v>
      </c>
      <c r="J98" s="82">
        <v>3292</v>
      </c>
      <c r="K98" s="23" t="s">
        <v>25</v>
      </c>
      <c r="L98" s="82">
        <v>2917</v>
      </c>
      <c r="M98" s="23" t="s">
        <v>25</v>
      </c>
      <c r="N98" s="82">
        <v>2697</v>
      </c>
      <c r="O98" s="23" t="s">
        <v>25</v>
      </c>
      <c r="P98" s="82">
        <v>3137</v>
      </c>
      <c r="Q98" s="23" t="s">
        <v>25</v>
      </c>
      <c r="R98" s="82">
        <v>2940</v>
      </c>
      <c r="S98" s="23" t="s">
        <v>25</v>
      </c>
      <c r="T98" s="82">
        <v>3663</v>
      </c>
      <c r="U98" s="23" t="s">
        <v>25</v>
      </c>
      <c r="V98" s="82">
        <v>3213</v>
      </c>
      <c r="W98" s="23" t="s">
        <v>25</v>
      </c>
      <c r="X98" s="82">
        <v>3454</v>
      </c>
      <c r="Y98" s="23" t="s">
        <v>25</v>
      </c>
      <c r="Z98" s="88">
        <v>4399</v>
      </c>
      <c r="AA98" s="49" t="s">
        <v>25</v>
      </c>
      <c r="AB98" s="39">
        <f>D98+F98+H98+J98+L98+N98+P98+R98+T98+V98+X98+Z98</f>
        <v>41436</v>
      </c>
      <c r="AC98" s="26"/>
      <c r="AD98" s="29"/>
    </row>
    <row r="99" spans="1:30" ht="24.75" customHeight="1" thickBot="1" thickTop="1">
      <c r="A99" s="212"/>
      <c r="B99" s="217"/>
      <c r="C99" s="21" t="s">
        <v>20</v>
      </c>
      <c r="D99" s="89">
        <f>D98-Z72</f>
        <v>-660</v>
      </c>
      <c r="E99" s="30">
        <f>D99/Z72</f>
        <v>-0.15529411764705883</v>
      </c>
      <c r="F99" s="89">
        <f>F98-D98</f>
        <v>38</v>
      </c>
      <c r="G99" s="30">
        <f>F99/D98</f>
        <v>0.010584958217270195</v>
      </c>
      <c r="H99" s="89">
        <f>H98-F98</f>
        <v>878</v>
      </c>
      <c r="I99" s="30">
        <f>H99/F98</f>
        <v>0.24200661521499447</v>
      </c>
      <c r="J99" s="89">
        <f>J98-H98</f>
        <v>-1214</v>
      </c>
      <c r="K99" s="30">
        <f>J99/H98</f>
        <v>-0.2694185530403906</v>
      </c>
      <c r="L99" s="89">
        <f>L98-J98</f>
        <v>-375</v>
      </c>
      <c r="M99" s="30">
        <f>L99/J98</f>
        <v>-0.11391251518833535</v>
      </c>
      <c r="N99" s="79">
        <f>N98-L98</f>
        <v>-220</v>
      </c>
      <c r="O99" s="42">
        <f>N99/L98</f>
        <v>-0.07541995200548508</v>
      </c>
      <c r="P99" s="79">
        <f>P98-N98</f>
        <v>440</v>
      </c>
      <c r="Q99" s="42">
        <f>P99/N98</f>
        <v>0.1631442343344457</v>
      </c>
      <c r="R99" s="79">
        <f>R98-P98</f>
        <v>-197</v>
      </c>
      <c r="S99" s="42">
        <f>R99/P98</f>
        <v>-0.06279885240675805</v>
      </c>
      <c r="T99" s="79">
        <f>T98-R98</f>
        <v>723</v>
      </c>
      <c r="U99" s="42">
        <f>T99/R98</f>
        <v>0.24591836734693878</v>
      </c>
      <c r="V99" s="79">
        <f>V98-T98</f>
        <v>-450</v>
      </c>
      <c r="W99" s="42">
        <f>V99/T98</f>
        <v>-0.12285012285012285</v>
      </c>
      <c r="X99" s="79">
        <f>X98-V98</f>
        <v>241</v>
      </c>
      <c r="Y99" s="42">
        <f>X99/V98</f>
        <v>0.07500778089013384</v>
      </c>
      <c r="Z99" s="85">
        <f>Z98-X98</f>
        <v>945</v>
      </c>
      <c r="AA99" s="54">
        <f>Z99/X98</f>
        <v>0.2735958309206717</v>
      </c>
      <c r="AB99" s="147">
        <f>X98+Z98</f>
        <v>7853</v>
      </c>
      <c r="AC99" s="12"/>
      <c r="AD99" s="91"/>
    </row>
    <row r="100" spans="1:29" ht="24.75" customHeight="1" thickBot="1" thickTop="1">
      <c r="A100" s="212"/>
      <c r="B100" s="218"/>
      <c r="C100" s="18" t="s">
        <v>21</v>
      </c>
      <c r="D100" s="80">
        <f>D98-D72</f>
        <v>-70</v>
      </c>
      <c r="E100" s="31">
        <f>D100/D72</f>
        <v>-0.01912568306010929</v>
      </c>
      <c r="F100" s="80">
        <f>F98-F72</f>
        <v>-23</v>
      </c>
      <c r="G100" s="31">
        <f>F100/F72</f>
        <v>-0.006299643933168995</v>
      </c>
      <c r="H100" s="80">
        <f>H98-H72</f>
        <v>1017</v>
      </c>
      <c r="I100" s="31">
        <f>H100/H72</f>
        <v>0.29148753224419605</v>
      </c>
      <c r="J100" s="80">
        <f>J98-J72</f>
        <v>596</v>
      </c>
      <c r="K100" s="31">
        <f>J100/J72</f>
        <v>0.22106824925816024</v>
      </c>
      <c r="L100" s="80">
        <f>L98-L72</f>
        <v>528</v>
      </c>
      <c r="M100" s="31">
        <f>L100/L72</f>
        <v>0.22101297614064463</v>
      </c>
      <c r="N100" s="80">
        <f>N98-N72</f>
        <v>-138</v>
      </c>
      <c r="O100" s="31">
        <f>N100/N72</f>
        <v>-0.04867724867724868</v>
      </c>
      <c r="P100" s="80">
        <f>P98-P72</f>
        <v>91</v>
      </c>
      <c r="Q100" s="31">
        <f>P100/P72</f>
        <v>0.029875246224556794</v>
      </c>
      <c r="R100" s="80">
        <f>R98-R72</f>
        <v>331</v>
      </c>
      <c r="S100" s="31">
        <f>R100/R72</f>
        <v>0.12686853200459947</v>
      </c>
      <c r="T100" s="80">
        <f>T98-T72</f>
        <v>553</v>
      </c>
      <c r="U100" s="31">
        <f>T100/T72</f>
        <v>0.17781350482315111</v>
      </c>
      <c r="V100" s="80">
        <f>V98-V72</f>
        <v>103</v>
      </c>
      <c r="W100" s="31">
        <f>V100/V72</f>
        <v>0.033118971061093246</v>
      </c>
      <c r="X100" s="80">
        <f>X98-X72</f>
        <v>-135</v>
      </c>
      <c r="Y100" s="31">
        <f>X100/X72</f>
        <v>-0.03761493452215102</v>
      </c>
      <c r="Z100" s="85">
        <f>Z98-Z72</f>
        <v>149</v>
      </c>
      <c r="AA100" s="54">
        <f>Z100/Z72</f>
        <v>0.03505882352941177</v>
      </c>
      <c r="AB100" s="10"/>
      <c r="AC100" s="9"/>
    </row>
    <row r="101" spans="1:29" ht="24.75" customHeight="1" thickBot="1">
      <c r="A101" s="214" t="s">
        <v>13</v>
      </c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10"/>
      <c r="AC101" s="9"/>
    </row>
    <row r="102" spans="1:29" ht="24.75" customHeight="1" thickBot="1">
      <c r="A102" s="212" t="s">
        <v>14</v>
      </c>
      <c r="B102" s="216" t="s">
        <v>15</v>
      </c>
      <c r="C102" s="5"/>
      <c r="D102" s="82">
        <v>2283</v>
      </c>
      <c r="E102" s="23" t="s">
        <v>25</v>
      </c>
      <c r="F102" s="82">
        <v>2541</v>
      </c>
      <c r="G102" s="23" t="s">
        <v>25</v>
      </c>
      <c r="H102" s="82">
        <v>2601</v>
      </c>
      <c r="I102" s="23" t="s">
        <v>25</v>
      </c>
      <c r="J102" s="82">
        <v>2641</v>
      </c>
      <c r="K102" s="23" t="s">
        <v>25</v>
      </c>
      <c r="L102" s="82">
        <v>2487</v>
      </c>
      <c r="M102" s="23" t="s">
        <v>25</v>
      </c>
      <c r="N102" s="82">
        <v>2415</v>
      </c>
      <c r="O102" s="23" t="s">
        <v>25</v>
      </c>
      <c r="P102" s="82">
        <v>2530</v>
      </c>
      <c r="Q102" s="23" t="s">
        <v>25</v>
      </c>
      <c r="R102" s="82">
        <v>2621</v>
      </c>
      <c r="S102" s="23" t="s">
        <v>25</v>
      </c>
      <c r="T102" s="82">
        <v>2478</v>
      </c>
      <c r="U102" s="23" t="s">
        <v>25</v>
      </c>
      <c r="V102" s="82">
        <v>2333</v>
      </c>
      <c r="W102" s="23" t="s">
        <v>25</v>
      </c>
      <c r="X102" s="82">
        <v>2306</v>
      </c>
      <c r="Y102" s="23" t="s">
        <v>25</v>
      </c>
      <c r="Z102" s="116">
        <v>2313</v>
      </c>
      <c r="AA102" s="117" t="s">
        <v>25</v>
      </c>
      <c r="AB102" s="10"/>
      <c r="AC102" s="9"/>
    </row>
    <row r="103" spans="1:29" ht="24.75" customHeight="1" thickBot="1" thickTop="1">
      <c r="A103" s="212"/>
      <c r="B103" s="217"/>
      <c r="C103" s="21" t="s">
        <v>20</v>
      </c>
      <c r="D103" s="89">
        <f>D102-Z76</f>
        <v>-216</v>
      </c>
      <c r="E103" s="30">
        <f>D103/Z76</f>
        <v>-0.08643457382953182</v>
      </c>
      <c r="F103" s="89">
        <f>F102-D102</f>
        <v>258</v>
      </c>
      <c r="G103" s="30">
        <f>F103/D102</f>
        <v>0.11300919842312747</v>
      </c>
      <c r="H103" s="89">
        <f>H102-F102</f>
        <v>60</v>
      </c>
      <c r="I103" s="30">
        <f>H103/F102</f>
        <v>0.023612750885478158</v>
      </c>
      <c r="J103" s="89">
        <f>J102-H102</f>
        <v>40</v>
      </c>
      <c r="K103" s="30">
        <f>J103/H102</f>
        <v>0.015378700499807767</v>
      </c>
      <c r="L103" s="89">
        <f>L102-J102</f>
        <v>-154</v>
      </c>
      <c r="M103" s="30">
        <f>L103/J102</f>
        <v>-0.05831124574024991</v>
      </c>
      <c r="N103" s="79">
        <f>N102-L102</f>
        <v>-72</v>
      </c>
      <c r="O103" s="42">
        <f>N103/L102</f>
        <v>-0.028950542822677925</v>
      </c>
      <c r="P103" s="79">
        <f>P102-N102</f>
        <v>115</v>
      </c>
      <c r="Q103" s="42">
        <f>P103/N102</f>
        <v>0.047619047619047616</v>
      </c>
      <c r="R103" s="79">
        <f>R102-P102</f>
        <v>91</v>
      </c>
      <c r="S103" s="42">
        <f>R103/P102</f>
        <v>0.03596837944664032</v>
      </c>
      <c r="T103" s="79">
        <f>T102-R102</f>
        <v>-143</v>
      </c>
      <c r="U103" s="42">
        <f>T103/R102</f>
        <v>-0.0545593285005723</v>
      </c>
      <c r="V103" s="79">
        <f>V102-T102</f>
        <v>-145</v>
      </c>
      <c r="W103" s="42">
        <f>V103/T102</f>
        <v>-0.05851493139628733</v>
      </c>
      <c r="X103" s="79">
        <f>X102-V102</f>
        <v>-27</v>
      </c>
      <c r="Y103" s="42">
        <f>X103/V102</f>
        <v>-0.011573081868838405</v>
      </c>
      <c r="Z103" s="85">
        <f>Z102-X102</f>
        <v>7</v>
      </c>
      <c r="AA103" s="54">
        <f>Z103/X102</f>
        <v>0.003035559410234172</v>
      </c>
      <c r="AB103" s="10"/>
      <c r="AC103" s="9"/>
    </row>
    <row r="104" spans="1:29" ht="24.75" customHeight="1" thickBot="1" thickTop="1">
      <c r="A104" s="212"/>
      <c r="B104" s="218"/>
      <c r="C104" s="18" t="s">
        <v>21</v>
      </c>
      <c r="D104" s="80">
        <f>D102-D76</f>
        <v>-2102</v>
      </c>
      <c r="E104" s="31">
        <f>D104/D76</f>
        <v>-0.47936145952109466</v>
      </c>
      <c r="F104" s="80">
        <f>F102-F76</f>
        <v>-2461</v>
      </c>
      <c r="G104" s="31">
        <f>F104/F76</f>
        <v>-0.4920031987205118</v>
      </c>
      <c r="H104" s="80">
        <f>H102-H76</f>
        <v>-2091</v>
      </c>
      <c r="I104" s="31">
        <f>H104/H76</f>
        <v>-0.44565217391304346</v>
      </c>
      <c r="J104" s="80">
        <f>J102-J76</f>
        <v>-1879</v>
      </c>
      <c r="K104" s="31">
        <f>J104/J76</f>
        <v>-0.4157079646017699</v>
      </c>
      <c r="L104" s="80">
        <f>L102-L76</f>
        <v>-1519</v>
      </c>
      <c r="M104" s="31">
        <f>L104/L76</f>
        <v>-0.37918122815776334</v>
      </c>
      <c r="N104" s="80">
        <f>N102-N76</f>
        <v>-1343</v>
      </c>
      <c r="O104" s="31">
        <f>N104/N76</f>
        <v>-0.3573709419904204</v>
      </c>
      <c r="P104" s="80">
        <f>P102-P76</f>
        <v>-869</v>
      </c>
      <c r="Q104" s="31">
        <f>P104/P76</f>
        <v>-0.255663430420712</v>
      </c>
      <c r="R104" s="80">
        <f>R102-R76</f>
        <v>-285</v>
      </c>
      <c r="S104" s="31">
        <f>R104/R76</f>
        <v>-0.09807295251204405</v>
      </c>
      <c r="T104" s="80">
        <f>T102-T76</f>
        <v>-240</v>
      </c>
      <c r="U104" s="31">
        <f>T104/T76</f>
        <v>-0.08830022075055188</v>
      </c>
      <c r="V104" s="80">
        <f>V102-V76</f>
        <v>-289</v>
      </c>
      <c r="W104" s="31">
        <f>V104/V76</f>
        <v>-0.11022120518688025</v>
      </c>
      <c r="X104" s="80">
        <f>X102-X76</f>
        <v>-272</v>
      </c>
      <c r="Y104" s="31">
        <f>X104/X76</f>
        <v>-0.10550814584949574</v>
      </c>
      <c r="Z104" s="85">
        <f>Z102-Z76</f>
        <v>-186</v>
      </c>
      <c r="AA104" s="54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301" t="s">
        <v>98</v>
      </c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212" t="s">
        <v>0</v>
      </c>
      <c r="B108" s="262" t="s">
        <v>1</v>
      </c>
      <c r="C108" s="247"/>
      <c r="D108" s="214" t="s">
        <v>96</v>
      </c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9"/>
      <c r="AB108" s="250" t="s">
        <v>22</v>
      </c>
      <c r="AC108" s="235" t="s">
        <v>23</v>
      </c>
      <c r="AD108" s="236"/>
    </row>
    <row r="109" spans="1:30" ht="18.75" customHeight="1" thickBot="1" thickTop="1">
      <c r="A109" s="212"/>
      <c r="B109" s="263"/>
      <c r="C109" s="212"/>
      <c r="D109" s="239" t="s">
        <v>4</v>
      </c>
      <c r="E109" s="240"/>
      <c r="F109" s="239" t="s">
        <v>5</v>
      </c>
      <c r="G109" s="240"/>
      <c r="H109" s="239" t="s">
        <v>26</v>
      </c>
      <c r="I109" s="240"/>
      <c r="J109" s="239" t="s">
        <v>27</v>
      </c>
      <c r="K109" s="240"/>
      <c r="L109" s="239" t="s">
        <v>28</v>
      </c>
      <c r="M109" s="240"/>
      <c r="N109" s="239" t="s">
        <v>29</v>
      </c>
      <c r="O109" s="240"/>
      <c r="P109" s="239" t="s">
        <v>33</v>
      </c>
      <c r="Q109" s="240"/>
      <c r="R109" s="239" t="s">
        <v>40</v>
      </c>
      <c r="S109" s="240"/>
      <c r="T109" s="239" t="s">
        <v>45</v>
      </c>
      <c r="U109" s="240"/>
      <c r="V109" s="239" t="s">
        <v>46</v>
      </c>
      <c r="W109" s="240"/>
      <c r="X109" s="239" t="s">
        <v>49</v>
      </c>
      <c r="Y109" s="240"/>
      <c r="Z109" s="219" t="s">
        <v>50</v>
      </c>
      <c r="AA109" s="220"/>
      <c r="AB109" s="251"/>
      <c r="AC109" s="237"/>
      <c r="AD109" s="238"/>
    </row>
    <row r="110" spans="1:30" ht="17.25" customHeight="1" thickBot="1" thickTop="1">
      <c r="A110" s="2"/>
      <c r="B110" s="1"/>
      <c r="C110" s="266" t="s">
        <v>38</v>
      </c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3"/>
      <c r="AB110" s="252"/>
      <c r="AC110" s="24" t="s">
        <v>24</v>
      </c>
      <c r="AD110" s="25" t="s">
        <v>25</v>
      </c>
    </row>
    <row r="111" spans="1:30" ht="13.5" thickBot="1">
      <c r="A111" s="3"/>
      <c r="B111" s="3"/>
      <c r="C111" s="3"/>
      <c r="D111" s="6"/>
      <c r="E111" s="3"/>
      <c r="F111" s="36"/>
      <c r="G111" s="4"/>
      <c r="H111" s="37"/>
      <c r="I111" s="16"/>
      <c r="J111" s="36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284"/>
      <c r="AC111" s="258"/>
      <c r="AD111" s="259"/>
    </row>
    <row r="112" spans="1:30" ht="27.75" customHeight="1" thickBot="1" thickTop="1">
      <c r="A112" s="212" t="s">
        <v>7</v>
      </c>
      <c r="B112" s="216" t="s">
        <v>8</v>
      </c>
      <c r="C112" s="7"/>
      <c r="D112" s="78">
        <v>154850</v>
      </c>
      <c r="E112" s="22" t="s">
        <v>25</v>
      </c>
      <c r="F112" s="78">
        <v>155787</v>
      </c>
      <c r="G112" s="22" t="s">
        <v>25</v>
      </c>
      <c r="H112" s="78">
        <v>155890</v>
      </c>
      <c r="I112" s="22" t="s">
        <v>25</v>
      </c>
      <c r="J112" s="78">
        <v>154479</v>
      </c>
      <c r="K112" s="22" t="s">
        <v>25</v>
      </c>
      <c r="L112" s="78">
        <v>152349</v>
      </c>
      <c r="M112" s="22" t="s">
        <v>25</v>
      </c>
      <c r="N112" s="78">
        <v>151596</v>
      </c>
      <c r="O112" s="22" t="s">
        <v>25</v>
      </c>
      <c r="P112" s="78">
        <v>151894</v>
      </c>
      <c r="Q112" s="22" t="s">
        <v>25</v>
      </c>
      <c r="R112" s="78">
        <v>151910</v>
      </c>
      <c r="S112" s="22" t="s">
        <v>25</v>
      </c>
      <c r="T112" s="78">
        <v>151972</v>
      </c>
      <c r="U112" s="22" t="s">
        <v>25</v>
      </c>
      <c r="V112" s="78">
        <v>151938</v>
      </c>
      <c r="W112" s="22" t="s">
        <v>25</v>
      </c>
      <c r="X112" s="78">
        <v>152580</v>
      </c>
      <c r="Y112" s="22" t="s">
        <v>25</v>
      </c>
      <c r="Z112" s="84">
        <v>153458</v>
      </c>
      <c r="AA112" s="49" t="s">
        <v>25</v>
      </c>
      <c r="AB112" s="277"/>
      <c r="AC112" s="307"/>
      <c r="AD112" s="61"/>
    </row>
    <row r="113" spans="1:29" ht="27.75" customHeight="1" thickBot="1" thickTop="1">
      <c r="A113" s="212"/>
      <c r="B113" s="217"/>
      <c r="C113" s="17" t="s">
        <v>20</v>
      </c>
      <c r="D113" s="89">
        <f>D112-Z86</f>
        <v>1315</v>
      </c>
      <c r="E113" s="30">
        <f>D113/Z86</f>
        <v>0.008564822353209366</v>
      </c>
      <c r="F113" s="89">
        <f>F112-D112</f>
        <v>937</v>
      </c>
      <c r="G113" s="30">
        <f>F113/D112</f>
        <v>0.006051017113335486</v>
      </c>
      <c r="H113" s="89">
        <f>H112-F112</f>
        <v>103</v>
      </c>
      <c r="I113" s="30">
        <f>H113/F112</f>
        <v>0.0006611591467837496</v>
      </c>
      <c r="J113" s="89">
        <f>J112-H112</f>
        <v>-1411</v>
      </c>
      <c r="K113" s="30">
        <f>J113/H112</f>
        <v>-0.009051254089422029</v>
      </c>
      <c r="L113" s="89">
        <f>L112-J112</f>
        <v>-2130</v>
      </c>
      <c r="M113" s="30">
        <f>L113/J112</f>
        <v>-0.0137882819023945</v>
      </c>
      <c r="N113" s="79">
        <f>N112-L112</f>
        <v>-753</v>
      </c>
      <c r="O113" s="42">
        <f>N113/L112</f>
        <v>-0.004942598901207097</v>
      </c>
      <c r="P113" s="79">
        <f>P112-N112</f>
        <v>298</v>
      </c>
      <c r="Q113" s="42">
        <f>P113/N112</f>
        <v>0.001965751075226259</v>
      </c>
      <c r="R113" s="79">
        <f>R112-P112</f>
        <v>16</v>
      </c>
      <c r="S113" s="42">
        <f>R113/P112</f>
        <v>0.00010533661632454211</v>
      </c>
      <c r="T113" s="79">
        <f>T112-R112</f>
        <v>62</v>
      </c>
      <c r="U113" s="42">
        <f>T113/R112</f>
        <v>0.00040813639655058916</v>
      </c>
      <c r="V113" s="79">
        <f>V112-T112</f>
        <v>-34</v>
      </c>
      <c r="W113" s="42">
        <f>V113/T112</f>
        <v>-0.00022372542310425603</v>
      </c>
      <c r="X113" s="79">
        <f>X112-V112</f>
        <v>642</v>
      </c>
      <c r="Y113" s="42">
        <f>X113/V112</f>
        <v>0.004225407732101252</v>
      </c>
      <c r="Z113" s="85">
        <f>Z112-X112</f>
        <v>878</v>
      </c>
      <c r="AA113" s="54">
        <f>Z113/X112</f>
        <v>0.005754358369379997</v>
      </c>
      <c r="AB113" s="84">
        <f>(D112+F112+H112+J112+L112+N112+P112+R112+T112+V112+X112+Z112)/12</f>
        <v>153225.25</v>
      </c>
      <c r="AC113" s="9"/>
    </row>
    <row r="114" spans="1:29" ht="27.75" customHeight="1" thickBot="1" thickTop="1">
      <c r="A114" s="212"/>
      <c r="B114" s="218"/>
      <c r="C114" s="18" t="s">
        <v>21</v>
      </c>
      <c r="D114" s="80">
        <f>D112-D86</f>
        <v>6938</v>
      </c>
      <c r="E114" s="31">
        <f>D114/D86</f>
        <v>0.04690626859213586</v>
      </c>
      <c r="F114" s="80">
        <f>F112-F86</f>
        <v>6328</v>
      </c>
      <c r="G114" s="31">
        <f>F114/F86</f>
        <v>0.04233937066352645</v>
      </c>
      <c r="H114" s="80">
        <f>H112-H86</f>
        <v>4814</v>
      </c>
      <c r="I114" s="31">
        <f>H114/H86</f>
        <v>0.03186475681114141</v>
      </c>
      <c r="J114" s="80">
        <f>J112-J86</f>
        <v>3568</v>
      </c>
      <c r="K114" s="31">
        <f>J114/J86</f>
        <v>0.023643074394841992</v>
      </c>
      <c r="L114" s="80">
        <f>L112-L86</f>
        <v>2776</v>
      </c>
      <c r="M114" s="31">
        <f>L114/L86</f>
        <v>0.01855949937488718</v>
      </c>
      <c r="N114" s="80">
        <f>N112-N86</f>
        <v>2486</v>
      </c>
      <c r="O114" s="31">
        <f>N114/N86</f>
        <v>0.016672255381932802</v>
      </c>
      <c r="P114" s="80">
        <f>P112-P86</f>
        <v>2321</v>
      </c>
      <c r="Q114" s="31">
        <f>P114/P86</f>
        <v>0.01551750650184191</v>
      </c>
      <c r="R114" s="80">
        <f>R112-R86</f>
        <v>2145</v>
      </c>
      <c r="S114" s="31">
        <f>R114/R86</f>
        <v>0.014322438486962909</v>
      </c>
      <c r="T114" s="80">
        <f>T112-T86</f>
        <v>1303</v>
      </c>
      <c r="U114" s="31">
        <f>T114/T86</f>
        <v>0.008648096157802865</v>
      </c>
      <c r="V114" s="80">
        <f>V112-V86</f>
        <v>967</v>
      </c>
      <c r="W114" s="31">
        <f>V114/V86</f>
        <v>0.006405203648382802</v>
      </c>
      <c r="X114" s="80">
        <f>X112-X86</f>
        <v>1004</v>
      </c>
      <c r="Y114" s="31">
        <f>X114/X86</f>
        <v>0.006623739906053729</v>
      </c>
      <c r="Z114" s="85">
        <f>Z112-Z86</f>
        <v>-77</v>
      </c>
      <c r="AA114" s="54">
        <f>Z114/Z86</f>
        <v>-0.0005015143126974306</v>
      </c>
      <c r="AB114" s="10"/>
      <c r="AC114" s="43"/>
    </row>
    <row r="115" spans="1:30" ht="27.75" customHeight="1" thickBot="1" thickTop="1">
      <c r="A115" s="212" t="s">
        <v>9</v>
      </c>
      <c r="B115" s="216" t="s">
        <v>19</v>
      </c>
      <c r="C115" s="19"/>
      <c r="D115" s="81">
        <v>5791</v>
      </c>
      <c r="E115" s="23" t="s">
        <v>25</v>
      </c>
      <c r="F115" s="81">
        <v>4923</v>
      </c>
      <c r="G115" s="23" t="s">
        <v>25</v>
      </c>
      <c r="H115" s="81">
        <v>5360</v>
      </c>
      <c r="I115" s="23" t="s">
        <v>25</v>
      </c>
      <c r="J115" s="81">
        <v>4118</v>
      </c>
      <c r="K115" s="23" t="s">
        <v>25</v>
      </c>
      <c r="L115" s="81">
        <v>4196</v>
      </c>
      <c r="M115" s="23" t="s">
        <v>25</v>
      </c>
      <c r="N115" s="81">
        <v>4682</v>
      </c>
      <c r="O115" s="23" t="s">
        <v>25</v>
      </c>
      <c r="P115" s="81">
        <v>5774</v>
      </c>
      <c r="Q115" s="23" t="s">
        <v>25</v>
      </c>
      <c r="R115" s="81">
        <v>4942</v>
      </c>
      <c r="S115" s="23" t="s">
        <v>25</v>
      </c>
      <c r="T115" s="81">
        <v>5631</v>
      </c>
      <c r="U115" s="23" t="s">
        <v>25</v>
      </c>
      <c r="V115" s="81">
        <v>5931</v>
      </c>
      <c r="W115" s="23" t="s">
        <v>25</v>
      </c>
      <c r="X115" s="81">
        <v>5499</v>
      </c>
      <c r="Y115" s="23" t="s">
        <v>25</v>
      </c>
      <c r="Z115" s="87">
        <v>5778</v>
      </c>
      <c r="AA115" s="49" t="s">
        <v>25</v>
      </c>
      <c r="AB115" s="39">
        <f>D115+F115+H115+J115+L115+N115+P115+R115+T115+V115+X115+Z115</f>
        <v>62625</v>
      </c>
      <c r="AC115" s="26"/>
      <c r="AD115" s="29"/>
    </row>
    <row r="116" spans="1:30" ht="27.75" customHeight="1" thickBot="1" thickTop="1">
      <c r="A116" s="212"/>
      <c r="B116" s="217"/>
      <c r="C116" s="17" t="s">
        <v>20</v>
      </c>
      <c r="D116" s="89">
        <f>D115-Z89</f>
        <v>-762</v>
      </c>
      <c r="E116" s="30">
        <f>D116/Z89</f>
        <v>-0.1162826186479475</v>
      </c>
      <c r="F116" s="89">
        <f>F115-D115</f>
        <v>-868</v>
      </c>
      <c r="G116" s="30">
        <f>F116/D115</f>
        <v>-0.14988775686409947</v>
      </c>
      <c r="H116" s="89">
        <f>H115-F115</f>
        <v>437</v>
      </c>
      <c r="I116" s="30">
        <f>H116/F115</f>
        <v>0.08876701198456226</v>
      </c>
      <c r="J116" s="89">
        <f>J115-H115</f>
        <v>-1242</v>
      </c>
      <c r="K116" s="30">
        <f>J116/H115</f>
        <v>-0.23171641791044775</v>
      </c>
      <c r="L116" s="89">
        <f>L115-J115</f>
        <v>78</v>
      </c>
      <c r="M116" s="30">
        <f>L116/J115</f>
        <v>0.01894123360854784</v>
      </c>
      <c r="N116" s="79">
        <f>N115-L115</f>
        <v>486</v>
      </c>
      <c r="O116" s="42">
        <f>N116/L115</f>
        <v>0.11582459485224023</v>
      </c>
      <c r="P116" s="79">
        <f>P115-N115</f>
        <v>1092</v>
      </c>
      <c r="Q116" s="42">
        <f>P116/N115</f>
        <v>0.23323366082870567</v>
      </c>
      <c r="R116" s="79">
        <f>R115-P115</f>
        <v>-832</v>
      </c>
      <c r="S116" s="42">
        <f>R116/P115</f>
        <v>-0.14409421544856252</v>
      </c>
      <c r="T116" s="79">
        <f>T115-R115</f>
        <v>689</v>
      </c>
      <c r="U116" s="42">
        <f>T116/R115</f>
        <v>0.13941723998381222</v>
      </c>
      <c r="V116" s="79">
        <f>V115-T115</f>
        <v>300</v>
      </c>
      <c r="W116" s="42">
        <f>V116/T115</f>
        <v>0.05327650506126798</v>
      </c>
      <c r="X116" s="79">
        <f>X115-V115</f>
        <v>-432</v>
      </c>
      <c r="Y116" s="42">
        <f>X116/V115</f>
        <v>-0.07283763277693475</v>
      </c>
      <c r="Z116" s="85">
        <f>Z115-X115</f>
        <v>279</v>
      </c>
      <c r="AA116" s="54">
        <f>Z116/X115</f>
        <v>0.05073649754500818</v>
      </c>
      <c r="AB116" s="147">
        <f>V115+X115+Z115</f>
        <v>17208</v>
      </c>
      <c r="AC116" s="48"/>
      <c r="AD116" s="91"/>
    </row>
    <row r="117" spans="1:30" ht="27.75" customHeight="1" thickBot="1" thickTop="1">
      <c r="A117" s="212"/>
      <c r="B117" s="218"/>
      <c r="C117" s="18" t="s">
        <v>21</v>
      </c>
      <c r="D117" s="80">
        <f>D115-D89</f>
        <v>-491</v>
      </c>
      <c r="E117" s="31">
        <f>D117/D89</f>
        <v>-0.07815982171283031</v>
      </c>
      <c r="F117" s="80">
        <f>F115-F89</f>
        <v>-688</v>
      </c>
      <c r="G117" s="31">
        <f>F117/F89</f>
        <v>-0.12261628943147389</v>
      </c>
      <c r="H117" s="80">
        <f>H115-H89</f>
        <v>-1140</v>
      </c>
      <c r="I117" s="31">
        <f>H117/H89</f>
        <v>-0.1753846153846154</v>
      </c>
      <c r="J117" s="80">
        <f>J115-J89</f>
        <v>-678</v>
      </c>
      <c r="K117" s="31">
        <f>J117/J89</f>
        <v>-0.1413678065054212</v>
      </c>
      <c r="L117" s="80">
        <f>L115-L89</f>
        <v>-178</v>
      </c>
      <c r="M117" s="31">
        <f>L117/L89</f>
        <v>-0.04069501600365798</v>
      </c>
      <c r="N117" s="80">
        <f>N115-N89</f>
        <v>138</v>
      </c>
      <c r="O117" s="31">
        <f>N117/N89</f>
        <v>0.030369718309859156</v>
      </c>
      <c r="P117" s="80">
        <f>P115-P89</f>
        <v>389</v>
      </c>
      <c r="Q117" s="31">
        <f>P117/P89</f>
        <v>0.07223769730733519</v>
      </c>
      <c r="R117" s="80">
        <f>R115-R89</f>
        <v>69</v>
      </c>
      <c r="S117" s="31">
        <f>R117/R89</f>
        <v>0.014159655243176687</v>
      </c>
      <c r="T117" s="80">
        <f>T115-T89</f>
        <v>-825</v>
      </c>
      <c r="U117" s="31">
        <f>T117/T89</f>
        <v>-0.12778810408921934</v>
      </c>
      <c r="V117" s="80">
        <f>V115-V89</f>
        <v>377</v>
      </c>
      <c r="W117" s="31">
        <f>V117/V89</f>
        <v>0.06787900612171407</v>
      </c>
      <c r="X117" s="80">
        <f>X115-X89</f>
        <v>-272</v>
      </c>
      <c r="Y117" s="31">
        <f>X117/X89</f>
        <v>-0.047132212788078325</v>
      </c>
      <c r="Z117" s="85">
        <f>Z115-Z89</f>
        <v>-775</v>
      </c>
      <c r="AA117" s="54">
        <f>Z117/Z89</f>
        <v>-0.11826644285060278</v>
      </c>
      <c r="AB117" s="40"/>
      <c r="AC117" s="90"/>
      <c r="AD117" s="47"/>
    </row>
    <row r="118" spans="1:30" ht="27.75" customHeight="1" thickBot="1" thickTop="1">
      <c r="A118" s="212" t="s">
        <v>10</v>
      </c>
      <c r="B118" s="216" t="s">
        <v>17</v>
      </c>
      <c r="C118" s="20"/>
      <c r="D118" s="82">
        <v>1671</v>
      </c>
      <c r="E118" s="23" t="s">
        <v>25</v>
      </c>
      <c r="F118" s="82">
        <v>1499</v>
      </c>
      <c r="G118" s="23" t="s">
        <v>25</v>
      </c>
      <c r="H118" s="82">
        <v>2604</v>
      </c>
      <c r="I118" s="23" t="s">
        <v>25</v>
      </c>
      <c r="J118" s="82">
        <v>2963</v>
      </c>
      <c r="K118" s="23" t="s">
        <v>25</v>
      </c>
      <c r="L118" s="82">
        <v>3359</v>
      </c>
      <c r="M118" s="23" t="s">
        <v>25</v>
      </c>
      <c r="N118" s="82">
        <v>2598</v>
      </c>
      <c r="O118" s="23" t="s">
        <v>25</v>
      </c>
      <c r="P118" s="82">
        <v>2212</v>
      </c>
      <c r="Q118" s="23" t="s">
        <v>25</v>
      </c>
      <c r="R118" s="82">
        <v>2117</v>
      </c>
      <c r="S118" s="23" t="s">
        <v>25</v>
      </c>
      <c r="T118" s="82">
        <v>2380</v>
      </c>
      <c r="U118" s="23" t="s">
        <v>25</v>
      </c>
      <c r="V118" s="82">
        <v>2659</v>
      </c>
      <c r="W118" s="23" t="s">
        <v>25</v>
      </c>
      <c r="X118" s="82">
        <v>1792</v>
      </c>
      <c r="Y118" s="23" t="s">
        <v>25</v>
      </c>
      <c r="Z118" s="88">
        <v>1848</v>
      </c>
      <c r="AA118" s="49" t="s">
        <v>25</v>
      </c>
      <c r="AB118" s="39">
        <f>D118+F118+H118+J118+L118+N118+P118+R118+T118+V118+X118+Z118</f>
        <v>27702</v>
      </c>
      <c r="AC118" s="26"/>
      <c r="AD118" s="29"/>
    </row>
    <row r="119" spans="1:30" ht="27.75" customHeight="1" thickBot="1" thickTop="1">
      <c r="A119" s="212"/>
      <c r="B119" s="217"/>
      <c r="C119" s="21" t="s">
        <v>20</v>
      </c>
      <c r="D119" s="89">
        <f>D118-Z92</f>
        <v>-153</v>
      </c>
      <c r="E119" s="30">
        <f>D119/Z92</f>
        <v>-0.08388157894736842</v>
      </c>
      <c r="F119" s="89">
        <f>F118-D118</f>
        <v>-172</v>
      </c>
      <c r="G119" s="30">
        <f>F119/D118</f>
        <v>-0.10293237582286056</v>
      </c>
      <c r="H119" s="89">
        <f>H118-F118</f>
        <v>1105</v>
      </c>
      <c r="I119" s="30">
        <f>H119/F118</f>
        <v>0.7371581054036024</v>
      </c>
      <c r="J119" s="89">
        <f>J118-H118</f>
        <v>359</v>
      </c>
      <c r="K119" s="30">
        <f>J119/H118</f>
        <v>0.13786482334869432</v>
      </c>
      <c r="L119" s="89">
        <f>L118-J118</f>
        <v>396</v>
      </c>
      <c r="M119" s="30">
        <f>L119/J118</f>
        <v>0.13364832939588256</v>
      </c>
      <c r="N119" s="79">
        <f>N118-L118</f>
        <v>-761</v>
      </c>
      <c r="O119" s="42">
        <f>N119/L118</f>
        <v>-0.22655552247692765</v>
      </c>
      <c r="P119" s="79">
        <f>P118-N118</f>
        <v>-386</v>
      </c>
      <c r="Q119" s="42">
        <f>P119/N118</f>
        <v>-0.14857582755966128</v>
      </c>
      <c r="R119" s="79">
        <f>R118-P118</f>
        <v>-95</v>
      </c>
      <c r="S119" s="42">
        <f>R119/P118</f>
        <v>-0.04294755877034358</v>
      </c>
      <c r="T119" s="79">
        <f>T118-R118</f>
        <v>263</v>
      </c>
      <c r="U119" s="42">
        <f>T119/R118</f>
        <v>0.12423240434577232</v>
      </c>
      <c r="V119" s="79">
        <f>V118-T118</f>
        <v>279</v>
      </c>
      <c r="W119" s="42">
        <f>V119/T118</f>
        <v>0.11722689075630252</v>
      </c>
      <c r="X119" s="79">
        <f>X118-V118</f>
        <v>-867</v>
      </c>
      <c r="Y119" s="42">
        <f>X119/V118</f>
        <v>-0.3260624294847687</v>
      </c>
      <c r="Z119" s="85">
        <f>Z118-X118</f>
        <v>56</v>
      </c>
      <c r="AA119" s="54">
        <f>Z119/X118</f>
        <v>0.03125</v>
      </c>
      <c r="AB119" s="147">
        <f>V118+X118+Z118</f>
        <v>6299</v>
      </c>
      <c r="AC119" s="48"/>
      <c r="AD119" s="91"/>
    </row>
    <row r="120" spans="1:30" ht="27.75" customHeight="1" thickBot="1" thickTop="1">
      <c r="A120" s="212"/>
      <c r="B120" s="218"/>
      <c r="C120" s="18" t="s">
        <v>21</v>
      </c>
      <c r="D120" s="80">
        <f>D118-D92</f>
        <v>242</v>
      </c>
      <c r="E120" s="31">
        <f>D120/D92</f>
        <v>0.16934919524142758</v>
      </c>
      <c r="F120" s="80">
        <f>F119-F92</f>
        <v>-1661</v>
      </c>
      <c r="G120" s="31">
        <f>F120/F92</f>
        <v>-1.1155137676292814</v>
      </c>
      <c r="H120" s="80">
        <f>H119-H92</f>
        <v>-736</v>
      </c>
      <c r="I120" s="31">
        <f>H120/H92</f>
        <v>-0.3997827267789245</v>
      </c>
      <c r="J120" s="80">
        <f>J119-J92</f>
        <v>-1624</v>
      </c>
      <c r="K120" s="31">
        <f>J120/J92</f>
        <v>-0.8189611699445285</v>
      </c>
      <c r="L120" s="80">
        <f>L119-L92</f>
        <v>-2375</v>
      </c>
      <c r="M120" s="31">
        <f>L120/L92</f>
        <v>-0.8570913027787802</v>
      </c>
      <c r="N120" s="80">
        <f>N119-N92</f>
        <v>-3061</v>
      </c>
      <c r="O120" s="31">
        <f>N120/N92</f>
        <v>-1.3308695652173914</v>
      </c>
      <c r="P120" s="80">
        <f>P119-P92</f>
        <v>-2563</v>
      </c>
      <c r="Q120" s="31">
        <f>P120/P92</f>
        <v>-1.1773082223242994</v>
      </c>
      <c r="R120" s="80">
        <f>R119-R92</f>
        <v>-1834</v>
      </c>
      <c r="S120" s="31">
        <f>R120/R92</f>
        <v>-1.0546290971822887</v>
      </c>
      <c r="T120" s="80">
        <f>T119-T92</f>
        <v>-2335</v>
      </c>
      <c r="U120" s="31">
        <f>T120/T92</f>
        <v>-0.8987682832948422</v>
      </c>
      <c r="V120" s="80">
        <f>V119-V92</f>
        <v>-2031</v>
      </c>
      <c r="W120" s="31">
        <f>V120/V92</f>
        <v>-0.8792207792207792</v>
      </c>
      <c r="X120" s="80">
        <f>X119-X92</f>
        <v>-2912</v>
      </c>
      <c r="Y120" s="31">
        <f>X120/X92</f>
        <v>-1.423960880195599</v>
      </c>
      <c r="Z120" s="85">
        <f>Z119-Z92</f>
        <v>-1768</v>
      </c>
      <c r="AA120" s="54">
        <f>Z120/Z92</f>
        <v>-0.9692982456140351</v>
      </c>
      <c r="AB120" s="40"/>
      <c r="AC120" s="48"/>
      <c r="AD120" s="47"/>
    </row>
    <row r="121" spans="1:30" ht="27.75" customHeight="1" thickBot="1" thickTop="1">
      <c r="A121" s="212" t="s">
        <v>11</v>
      </c>
      <c r="B121" s="216" t="s">
        <v>18</v>
      </c>
      <c r="C121" s="20"/>
      <c r="D121" s="82">
        <v>661</v>
      </c>
      <c r="E121" s="23" t="s">
        <v>25</v>
      </c>
      <c r="F121" s="82">
        <v>624</v>
      </c>
      <c r="G121" s="23" t="s">
        <v>25</v>
      </c>
      <c r="H121" s="82">
        <v>1149</v>
      </c>
      <c r="I121" s="23" t="s">
        <v>25</v>
      </c>
      <c r="J121" s="82">
        <v>971</v>
      </c>
      <c r="K121" s="23" t="s">
        <v>25</v>
      </c>
      <c r="L121" s="82">
        <v>821</v>
      </c>
      <c r="M121" s="23" t="s">
        <v>25</v>
      </c>
      <c r="N121" s="82">
        <v>434</v>
      </c>
      <c r="O121" s="23" t="s">
        <v>25</v>
      </c>
      <c r="P121" s="82">
        <v>546</v>
      </c>
      <c r="Q121" s="23" t="s">
        <v>25</v>
      </c>
      <c r="R121" s="82">
        <v>754</v>
      </c>
      <c r="S121" s="23" t="s">
        <v>25</v>
      </c>
      <c r="T121" s="82">
        <v>605</v>
      </c>
      <c r="U121" s="23" t="s">
        <v>25</v>
      </c>
      <c r="V121" s="82">
        <v>743</v>
      </c>
      <c r="W121" s="23" t="s">
        <v>25</v>
      </c>
      <c r="X121" s="82">
        <v>499</v>
      </c>
      <c r="Y121" s="23" t="s">
        <v>25</v>
      </c>
      <c r="Z121" s="88">
        <v>775</v>
      </c>
      <c r="AA121" s="49" t="s">
        <v>25</v>
      </c>
      <c r="AB121" s="39">
        <f>D121+F121+H121+J121+L121+N121+P121+R121+T121+V121+X121+Z121</f>
        <v>8582</v>
      </c>
      <c r="AC121" s="26"/>
      <c r="AD121" s="29"/>
    </row>
    <row r="122" spans="1:30" ht="27.75" customHeight="1" thickBot="1" thickTop="1">
      <c r="A122" s="212"/>
      <c r="B122" s="217"/>
      <c r="C122" s="21" t="s">
        <v>20</v>
      </c>
      <c r="D122" s="89">
        <f>D121-Z95</f>
        <v>-128</v>
      </c>
      <c r="E122" s="30">
        <f>D122/Z95</f>
        <v>-0.16223067173637515</v>
      </c>
      <c r="F122" s="89">
        <f>F121-D121</f>
        <v>-37</v>
      </c>
      <c r="G122" s="30">
        <f>F122/D121</f>
        <v>-0.05597579425113464</v>
      </c>
      <c r="H122" s="89">
        <f>H121-F121</f>
        <v>525</v>
      </c>
      <c r="I122" s="30">
        <f>H122/F121</f>
        <v>0.8413461538461539</v>
      </c>
      <c r="J122" s="89">
        <f>J121-H121</f>
        <v>-178</v>
      </c>
      <c r="K122" s="30">
        <f>J122/H121</f>
        <v>-0.15491731940818101</v>
      </c>
      <c r="L122" s="89">
        <f>L121-J121</f>
        <v>-150</v>
      </c>
      <c r="M122" s="30">
        <f>L122/J121</f>
        <v>-0.15447991761071062</v>
      </c>
      <c r="N122" s="79">
        <f>N121-L121</f>
        <v>-387</v>
      </c>
      <c r="O122" s="42">
        <f>N122/L121</f>
        <v>-0.4713763702801462</v>
      </c>
      <c r="P122" s="79">
        <f>P121-N121</f>
        <v>112</v>
      </c>
      <c r="Q122" s="42">
        <f>P122/N121</f>
        <v>0.25806451612903225</v>
      </c>
      <c r="R122" s="79">
        <f>R121-P121</f>
        <v>208</v>
      </c>
      <c r="S122" s="42">
        <f>R122/P121</f>
        <v>0.38095238095238093</v>
      </c>
      <c r="T122" s="79">
        <f>T121-R121</f>
        <v>-149</v>
      </c>
      <c r="U122" s="42">
        <f>T122/R121</f>
        <v>-0.1976127320954907</v>
      </c>
      <c r="V122" s="79">
        <f>V121-T121</f>
        <v>138</v>
      </c>
      <c r="W122" s="42">
        <f>V122/T121</f>
        <v>0.228099173553719</v>
      </c>
      <c r="X122" s="79">
        <f>X121-V121</f>
        <v>-244</v>
      </c>
      <c r="Y122" s="42">
        <f>X122/V121</f>
        <v>-0.3283983849259758</v>
      </c>
      <c r="Z122" s="85">
        <f>Z121-X121</f>
        <v>276</v>
      </c>
      <c r="AA122" s="54">
        <f>Z122/X121</f>
        <v>0.5531062124248497</v>
      </c>
      <c r="AB122" s="147">
        <f>V121+X121+Z121</f>
        <v>2017</v>
      </c>
      <c r="AC122" s="48"/>
      <c r="AD122" s="91"/>
    </row>
    <row r="123" spans="1:30" ht="27.75" customHeight="1" thickBot="1" thickTop="1">
      <c r="A123" s="212"/>
      <c r="B123" s="218"/>
      <c r="C123" s="18" t="s">
        <v>21</v>
      </c>
      <c r="D123" s="80">
        <f>D121-D95</f>
        <v>44</v>
      </c>
      <c r="E123" s="31">
        <f>D123/D95</f>
        <v>0.0713128038897893</v>
      </c>
      <c r="F123" s="80">
        <f>F121-F95</f>
        <v>-160</v>
      </c>
      <c r="G123" s="31">
        <f>F123/F95</f>
        <v>-0.20408163265306123</v>
      </c>
      <c r="H123" s="80">
        <f>H121-H95</f>
        <v>212</v>
      </c>
      <c r="I123" s="31">
        <f>H123/H95</f>
        <v>0.22625400213447172</v>
      </c>
      <c r="J123" s="80">
        <f>J121-J95</f>
        <v>276</v>
      </c>
      <c r="K123" s="31">
        <f>J123/J95</f>
        <v>0.3971223021582734</v>
      </c>
      <c r="L123" s="80">
        <f>L121-L95</f>
        <v>201</v>
      </c>
      <c r="M123" s="31">
        <f>L123/L95</f>
        <v>0.3241935483870968</v>
      </c>
      <c r="N123" s="80">
        <f>N121-N95</f>
        <v>-147</v>
      </c>
      <c r="O123" s="31">
        <f>N123/N95</f>
        <v>-0.25301204819277107</v>
      </c>
      <c r="P123" s="80">
        <f>P121-P95</f>
        <v>-234</v>
      </c>
      <c r="Q123" s="31">
        <f>P123/P95</f>
        <v>-0.3</v>
      </c>
      <c r="R123" s="80">
        <f>R121-R95</f>
        <v>-541</v>
      </c>
      <c r="S123" s="31">
        <f>R123/R95</f>
        <v>-0.41776061776061774</v>
      </c>
      <c r="T123" s="80">
        <f>T121-T95</f>
        <v>-262</v>
      </c>
      <c r="U123" s="31">
        <f>T123/T95</f>
        <v>-0.3021914648212226</v>
      </c>
      <c r="V123" s="80">
        <f>V121-V95</f>
        <v>-52</v>
      </c>
      <c r="W123" s="31">
        <f>V123/V95</f>
        <v>-0.06540880503144654</v>
      </c>
      <c r="X123" s="80">
        <f>X121-X95</f>
        <v>-164</v>
      </c>
      <c r="Y123" s="31">
        <f>X123/X95</f>
        <v>-0.2473604826546003</v>
      </c>
      <c r="Z123" s="85">
        <f>Z121-Z95</f>
        <v>-14</v>
      </c>
      <c r="AA123" s="54">
        <f>Z123/Z95</f>
        <v>-0.017743979721166033</v>
      </c>
      <c r="AB123" s="40"/>
      <c r="AC123" s="90"/>
      <c r="AD123" s="47"/>
    </row>
    <row r="124" spans="1:30" ht="27.75" customHeight="1" thickBot="1" thickTop="1">
      <c r="A124" s="212" t="s">
        <v>12</v>
      </c>
      <c r="B124" s="216" t="s">
        <v>16</v>
      </c>
      <c r="C124" s="20"/>
      <c r="D124" s="82">
        <v>3899</v>
      </c>
      <c r="E124" s="23" t="s">
        <v>25</v>
      </c>
      <c r="F124" s="82">
        <v>3178</v>
      </c>
      <c r="G124" s="23" t="s">
        <v>25</v>
      </c>
      <c r="H124" s="82">
        <v>3446</v>
      </c>
      <c r="I124" s="23" t="s">
        <v>25</v>
      </c>
      <c r="J124" s="82">
        <v>2664</v>
      </c>
      <c r="K124" s="23" t="s">
        <v>25</v>
      </c>
      <c r="L124" s="82">
        <v>2746</v>
      </c>
      <c r="M124" s="23" t="s">
        <v>25</v>
      </c>
      <c r="N124" s="82">
        <v>2775</v>
      </c>
      <c r="O124" s="23" t="s">
        <v>25</v>
      </c>
      <c r="P124" s="82">
        <v>3331</v>
      </c>
      <c r="Q124" s="23" t="s">
        <v>25</v>
      </c>
      <c r="R124" s="82">
        <v>2831</v>
      </c>
      <c r="S124" s="23" t="s">
        <v>25</v>
      </c>
      <c r="T124" s="82">
        <v>3000</v>
      </c>
      <c r="U124" s="23" t="s">
        <v>25</v>
      </c>
      <c r="V124" s="82">
        <v>3311</v>
      </c>
      <c r="W124" s="23" t="s">
        <v>25</v>
      </c>
      <c r="X124" s="82">
        <v>3323</v>
      </c>
      <c r="Y124" s="23" t="s">
        <v>25</v>
      </c>
      <c r="Z124" s="88">
        <v>3782</v>
      </c>
      <c r="AA124" s="49" t="s">
        <v>25</v>
      </c>
      <c r="AB124" s="39">
        <f>D124+F124+H124+J124+L124+N124+P124+R124+T124+V124+X124+Z124</f>
        <v>38286</v>
      </c>
      <c r="AC124" s="26"/>
      <c r="AD124" s="29"/>
    </row>
    <row r="125" spans="1:30" ht="27.75" customHeight="1" thickBot="1" thickTop="1">
      <c r="A125" s="212"/>
      <c r="B125" s="217"/>
      <c r="C125" s="21" t="s">
        <v>20</v>
      </c>
      <c r="D125" s="89">
        <f>D124-Z98</f>
        <v>-500</v>
      </c>
      <c r="E125" s="30">
        <f>D125/Z98</f>
        <v>-0.11366219595362582</v>
      </c>
      <c r="F125" s="89">
        <f>F124-D124</f>
        <v>-721</v>
      </c>
      <c r="G125" s="30">
        <f>F125/D124</f>
        <v>-0.18491921005385997</v>
      </c>
      <c r="H125" s="89">
        <f>H124-F124</f>
        <v>268</v>
      </c>
      <c r="I125" s="30">
        <f>H125/F124</f>
        <v>0.08432976714915041</v>
      </c>
      <c r="J125" s="89">
        <f>J124-H124</f>
        <v>-782</v>
      </c>
      <c r="K125" s="30">
        <f>J125/H124</f>
        <v>-0.2269297736506094</v>
      </c>
      <c r="L125" s="89">
        <f>L124-J124</f>
        <v>82</v>
      </c>
      <c r="M125" s="30">
        <f>L125/J124</f>
        <v>0.03078078078078078</v>
      </c>
      <c r="N125" s="79">
        <f>N124-L124</f>
        <v>29</v>
      </c>
      <c r="O125" s="42">
        <f>N125/L124</f>
        <v>0.01056081573197378</v>
      </c>
      <c r="P125" s="79">
        <f>P124-N124</f>
        <v>556</v>
      </c>
      <c r="Q125" s="42">
        <f>P125/N124</f>
        <v>0.20036036036036037</v>
      </c>
      <c r="R125" s="79">
        <f>R124-P124</f>
        <v>-500</v>
      </c>
      <c r="S125" s="42">
        <f>R125/P124</f>
        <v>-0.15010507355148603</v>
      </c>
      <c r="T125" s="79">
        <f>T124-R124</f>
        <v>169</v>
      </c>
      <c r="U125" s="42">
        <f>T125/R124</f>
        <v>0.05969622041681385</v>
      </c>
      <c r="V125" s="79">
        <f>V124-T124</f>
        <v>311</v>
      </c>
      <c r="W125" s="42">
        <f>V125/T124</f>
        <v>0.10366666666666667</v>
      </c>
      <c r="X125" s="79">
        <f>X124-V124</f>
        <v>12</v>
      </c>
      <c r="Y125" s="42">
        <f>X125/V124</f>
        <v>0.003624282694050136</v>
      </c>
      <c r="Z125" s="85">
        <f>Z124-X124</f>
        <v>459</v>
      </c>
      <c r="AA125" s="54">
        <f>Z125/X124</f>
        <v>0.13812819741197713</v>
      </c>
      <c r="AB125" s="147">
        <f>V124+X124+Z124</f>
        <v>10416</v>
      </c>
      <c r="AC125" s="12"/>
      <c r="AD125" s="91"/>
    </row>
    <row r="126" spans="1:29" ht="27.75" customHeight="1" thickBot="1" thickTop="1">
      <c r="A126" s="212"/>
      <c r="B126" s="218"/>
      <c r="C126" s="18" t="s">
        <v>21</v>
      </c>
      <c r="D126" s="80">
        <f>D124-D98</f>
        <v>309</v>
      </c>
      <c r="E126" s="31">
        <f>D126/D98</f>
        <v>0.08607242339832868</v>
      </c>
      <c r="F126" s="80">
        <f>F124-F98</f>
        <v>-450</v>
      </c>
      <c r="G126" s="31">
        <f>F126/F98</f>
        <v>-0.12403528114663727</v>
      </c>
      <c r="H126" s="80">
        <f>H124-H98</f>
        <v>-1060</v>
      </c>
      <c r="I126" s="31">
        <f>H126/H98</f>
        <v>-0.23524189968930315</v>
      </c>
      <c r="J126" s="80">
        <f>J124-J98</f>
        <v>-628</v>
      </c>
      <c r="K126" s="31">
        <f>J126/J98</f>
        <v>-0.19076549210206561</v>
      </c>
      <c r="L126" s="80">
        <f>L124-L98</f>
        <v>-171</v>
      </c>
      <c r="M126" s="31">
        <f>L126/L98</f>
        <v>-0.05862187178608159</v>
      </c>
      <c r="N126" s="80">
        <f>N124-N98</f>
        <v>78</v>
      </c>
      <c r="O126" s="31">
        <f>N126/N98</f>
        <v>0.028921023359288096</v>
      </c>
      <c r="P126" s="80">
        <f>P124-P98</f>
        <v>194</v>
      </c>
      <c r="Q126" s="31">
        <f>P126/P98</f>
        <v>0.06184252470513229</v>
      </c>
      <c r="R126" s="80">
        <f>R124-R98</f>
        <v>-109</v>
      </c>
      <c r="S126" s="31">
        <f>R126/R98</f>
        <v>-0.03707482993197279</v>
      </c>
      <c r="T126" s="80">
        <f>T124-T98</f>
        <v>-663</v>
      </c>
      <c r="U126" s="31">
        <f>T126/T98</f>
        <v>-0.180999180999181</v>
      </c>
      <c r="V126" s="80">
        <f>V124-V98</f>
        <v>98</v>
      </c>
      <c r="W126" s="31">
        <f>V126/V98</f>
        <v>0.030501089324618737</v>
      </c>
      <c r="X126" s="80">
        <f>X124-X98</f>
        <v>-131</v>
      </c>
      <c r="Y126" s="31">
        <f>X126/X98</f>
        <v>-0.03792704111175449</v>
      </c>
      <c r="Z126" s="85">
        <f>Z124-Z98</f>
        <v>-617</v>
      </c>
      <c r="AA126" s="54">
        <f>Z126/Z98</f>
        <v>-0.14025914980677426</v>
      </c>
      <c r="AB126" s="10"/>
      <c r="AC126" s="9"/>
    </row>
    <row r="127" spans="1:29" ht="27.75" customHeight="1" thickBot="1">
      <c r="A127" s="214" t="s">
        <v>13</v>
      </c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10"/>
      <c r="AC127" s="9"/>
    </row>
    <row r="128" spans="1:29" ht="27.75" customHeight="1" thickBot="1">
      <c r="A128" s="212" t="s">
        <v>14</v>
      </c>
      <c r="B128" s="216" t="s">
        <v>15</v>
      </c>
      <c r="C128" s="5"/>
      <c r="D128" s="82">
        <v>1916</v>
      </c>
      <c r="E128" s="23" t="s">
        <v>25</v>
      </c>
      <c r="F128" s="82">
        <v>2139</v>
      </c>
      <c r="G128" s="23" t="s">
        <v>25</v>
      </c>
      <c r="H128" s="82">
        <v>2254</v>
      </c>
      <c r="I128" s="23" t="s">
        <v>25</v>
      </c>
      <c r="J128" s="82">
        <v>1987</v>
      </c>
      <c r="K128" s="23" t="s">
        <v>25</v>
      </c>
      <c r="L128" s="82">
        <v>1847</v>
      </c>
      <c r="M128" s="23" t="s">
        <v>25</v>
      </c>
      <c r="N128" s="82">
        <v>1836</v>
      </c>
      <c r="O128" s="23" t="s">
        <v>25</v>
      </c>
      <c r="P128" s="82">
        <v>1619</v>
      </c>
      <c r="Q128" s="23" t="s">
        <v>25</v>
      </c>
      <c r="R128" s="82">
        <v>1745</v>
      </c>
      <c r="S128" s="23" t="s">
        <v>25</v>
      </c>
      <c r="T128" s="82">
        <v>1725</v>
      </c>
      <c r="U128" s="23" t="s">
        <v>25</v>
      </c>
      <c r="V128" s="82">
        <v>1559</v>
      </c>
      <c r="W128" s="23" t="s">
        <v>25</v>
      </c>
      <c r="X128" s="82">
        <v>1677</v>
      </c>
      <c r="Y128" s="23" t="s">
        <v>25</v>
      </c>
      <c r="Z128" s="116">
        <v>1743</v>
      </c>
      <c r="AA128" s="117" t="s">
        <v>25</v>
      </c>
      <c r="AB128" s="10"/>
      <c r="AC128" s="9"/>
    </row>
    <row r="129" spans="1:29" ht="27.75" customHeight="1" thickBot="1" thickTop="1">
      <c r="A129" s="212"/>
      <c r="B129" s="217"/>
      <c r="C129" s="21" t="s">
        <v>20</v>
      </c>
      <c r="D129" s="89">
        <f>D128-Z102</f>
        <v>-397</v>
      </c>
      <c r="E129" s="30">
        <f>D129/Z102</f>
        <v>-0.17163856463467358</v>
      </c>
      <c r="F129" s="89">
        <f>F128-D128</f>
        <v>223</v>
      </c>
      <c r="G129" s="30">
        <f>F129/D128</f>
        <v>0.11638830897703549</v>
      </c>
      <c r="H129" s="89">
        <f>H128-F128</f>
        <v>115</v>
      </c>
      <c r="I129" s="30">
        <f>H129/F128</f>
        <v>0.053763440860215055</v>
      </c>
      <c r="J129" s="89">
        <f>J128-H128</f>
        <v>-267</v>
      </c>
      <c r="K129" s="30">
        <f>J129/H128</f>
        <v>-0.11845607808340727</v>
      </c>
      <c r="L129" s="89">
        <f>L128-J128</f>
        <v>-140</v>
      </c>
      <c r="M129" s="30">
        <f>L129/J128</f>
        <v>-0.07045797684952189</v>
      </c>
      <c r="N129" s="79">
        <f>N128-L128</f>
        <v>-11</v>
      </c>
      <c r="O129" s="42">
        <f>N129/L128</f>
        <v>-0.005955603681645912</v>
      </c>
      <c r="P129" s="79">
        <f>P128-N128</f>
        <v>-217</v>
      </c>
      <c r="Q129" s="42">
        <f>P129/N128</f>
        <v>-0.11819172113289761</v>
      </c>
      <c r="R129" s="79">
        <f>R128-P128</f>
        <v>126</v>
      </c>
      <c r="S129" s="42">
        <f>R129/P128</f>
        <v>0.07782581840642372</v>
      </c>
      <c r="T129" s="79">
        <f>T128-R128</f>
        <v>-20</v>
      </c>
      <c r="U129" s="42">
        <f>T129/R128</f>
        <v>-0.011461318051575931</v>
      </c>
      <c r="V129" s="79">
        <f>V128-T128</f>
        <v>-166</v>
      </c>
      <c r="W129" s="42">
        <f>V129/T128</f>
        <v>-0.09623188405797102</v>
      </c>
      <c r="X129" s="79">
        <f>X128-V128</f>
        <v>118</v>
      </c>
      <c r="Y129" s="42">
        <f>X129/V128</f>
        <v>0.07568954457985888</v>
      </c>
      <c r="Z129" s="85">
        <f>Z128-X128</f>
        <v>66</v>
      </c>
      <c r="AA129" s="54">
        <f>Z129/X128</f>
        <v>0.03935599284436494</v>
      </c>
      <c r="AB129" s="10"/>
      <c r="AC129" s="9"/>
    </row>
    <row r="130" spans="1:29" ht="27.75" customHeight="1" thickBot="1" thickTop="1">
      <c r="A130" s="212"/>
      <c r="B130" s="218"/>
      <c r="C130" s="18" t="s">
        <v>21</v>
      </c>
      <c r="D130" s="80">
        <f>D128-D102</f>
        <v>-367</v>
      </c>
      <c r="E130" s="31">
        <f>D130/D102</f>
        <v>-0.16075339465615418</v>
      </c>
      <c r="F130" s="80">
        <f>F128-F102</f>
        <v>-402</v>
      </c>
      <c r="G130" s="31">
        <f>F130/F102</f>
        <v>-0.15820543093270367</v>
      </c>
      <c r="H130" s="80">
        <f>H128-H102</f>
        <v>-347</v>
      </c>
      <c r="I130" s="31">
        <f>H130/H102</f>
        <v>-0.13341022683583237</v>
      </c>
      <c r="J130" s="80">
        <f>J128-J102</f>
        <v>-654</v>
      </c>
      <c r="K130" s="31">
        <f>J130/J102</f>
        <v>-0.24763347216963272</v>
      </c>
      <c r="L130" s="80">
        <f>L128-L102</f>
        <v>-640</v>
      </c>
      <c r="M130" s="31">
        <f>L130/L102</f>
        <v>-0.25733815842380375</v>
      </c>
      <c r="N130" s="80">
        <f>N128-N102</f>
        <v>-579</v>
      </c>
      <c r="O130" s="31">
        <f>N130/N102</f>
        <v>-0.23975155279503105</v>
      </c>
      <c r="P130" s="80">
        <f>P128-P102</f>
        <v>-911</v>
      </c>
      <c r="Q130" s="31">
        <f>P130/P102</f>
        <v>-0.3600790513833992</v>
      </c>
      <c r="R130" s="80">
        <f>R128-R102</f>
        <v>-876</v>
      </c>
      <c r="S130" s="31">
        <f>R130/R102</f>
        <v>-0.33422357878672265</v>
      </c>
      <c r="T130" s="80">
        <f>T128-T102</f>
        <v>-753</v>
      </c>
      <c r="U130" s="31">
        <f>T130/T102</f>
        <v>-0.30387409200968524</v>
      </c>
      <c r="V130" s="80">
        <f>V128-V102</f>
        <v>-774</v>
      </c>
      <c r="W130" s="31">
        <f>V130/V102</f>
        <v>-0.3317616802400343</v>
      </c>
      <c r="X130" s="80">
        <f>X128-X102</f>
        <v>-629</v>
      </c>
      <c r="Y130" s="31">
        <f>X130/X102</f>
        <v>-0.2727666955767563</v>
      </c>
      <c r="Z130" s="85">
        <f>Z128-Z102</f>
        <v>-570</v>
      </c>
      <c r="AA130" s="54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301" t="s">
        <v>108</v>
      </c>
      <c r="B132" s="301"/>
      <c r="C132" s="301"/>
      <c r="D132" s="301"/>
      <c r="E132" s="301"/>
      <c r="F132" s="301"/>
      <c r="G132" s="301"/>
      <c r="H132" s="301"/>
      <c r="I132" s="301"/>
      <c r="J132" s="301"/>
      <c r="K132" s="301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302"/>
      <c r="AB132" s="302"/>
      <c r="AC132" s="302"/>
      <c r="AD132" s="302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212" t="s">
        <v>0</v>
      </c>
      <c r="B134" s="262" t="s">
        <v>1</v>
      </c>
      <c r="C134" s="247"/>
      <c r="D134" s="214" t="s">
        <v>106</v>
      </c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9"/>
      <c r="AB134" s="250" t="s">
        <v>22</v>
      </c>
      <c r="AC134" s="235" t="s">
        <v>23</v>
      </c>
      <c r="AD134" s="236"/>
    </row>
    <row r="135" spans="1:30" ht="24.75" customHeight="1" thickBot="1" thickTop="1">
      <c r="A135" s="212"/>
      <c r="B135" s="263"/>
      <c r="C135" s="212"/>
      <c r="D135" s="239" t="s">
        <v>4</v>
      </c>
      <c r="E135" s="240"/>
      <c r="F135" s="239" t="s">
        <v>5</v>
      </c>
      <c r="G135" s="240"/>
      <c r="H135" s="239" t="s">
        <v>26</v>
      </c>
      <c r="I135" s="240"/>
      <c r="J135" s="239" t="s">
        <v>27</v>
      </c>
      <c r="K135" s="240"/>
      <c r="L135" s="239" t="s">
        <v>28</v>
      </c>
      <c r="M135" s="240"/>
      <c r="N135" s="239" t="s">
        <v>29</v>
      </c>
      <c r="O135" s="240"/>
      <c r="P135" s="239" t="s">
        <v>33</v>
      </c>
      <c r="Q135" s="240"/>
      <c r="R135" s="239" t="s">
        <v>40</v>
      </c>
      <c r="S135" s="240"/>
      <c r="T135" s="239" t="s">
        <v>45</v>
      </c>
      <c r="U135" s="240"/>
      <c r="V135" s="239" t="s">
        <v>46</v>
      </c>
      <c r="W135" s="240"/>
      <c r="X135" s="239" t="s">
        <v>49</v>
      </c>
      <c r="Y135" s="240"/>
      <c r="Z135" s="219" t="s">
        <v>50</v>
      </c>
      <c r="AA135" s="220"/>
      <c r="AB135" s="251"/>
      <c r="AC135" s="237"/>
      <c r="AD135" s="238"/>
    </row>
    <row r="136" spans="1:30" ht="22.5" customHeight="1" thickBot="1" thickTop="1">
      <c r="A136" s="2"/>
      <c r="B136" s="1"/>
      <c r="C136" s="266" t="s">
        <v>38</v>
      </c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3"/>
      <c r="AB136" s="252"/>
      <c r="AC136" s="24" t="s">
        <v>24</v>
      </c>
      <c r="AD136" s="25" t="s">
        <v>25</v>
      </c>
    </row>
    <row r="137" spans="1:30" ht="13.5" thickBot="1">
      <c r="A137" s="3"/>
      <c r="B137" s="3"/>
      <c r="C137" s="3"/>
      <c r="D137" s="6"/>
      <c r="E137" s="3"/>
      <c r="F137" s="36"/>
      <c r="G137" s="4"/>
      <c r="H137" s="37"/>
      <c r="I137" s="16"/>
      <c r="J137" s="36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284"/>
      <c r="AC137" s="258"/>
      <c r="AD137" s="259"/>
    </row>
    <row r="138" spans="1:30" ht="27.75" customHeight="1" thickBot="1" thickTop="1">
      <c r="A138" s="212" t="s">
        <v>7</v>
      </c>
      <c r="B138" s="216" t="s">
        <v>8</v>
      </c>
      <c r="C138" s="7"/>
      <c r="D138" s="78">
        <v>155155</v>
      </c>
      <c r="E138" s="22" t="s">
        <v>25</v>
      </c>
      <c r="F138" s="78">
        <v>155672</v>
      </c>
      <c r="G138" s="22" t="s">
        <v>25</v>
      </c>
      <c r="H138" s="78">
        <v>154998</v>
      </c>
      <c r="I138" s="22" t="s">
        <v>25</v>
      </c>
      <c r="J138" s="78">
        <v>152295</v>
      </c>
      <c r="K138" s="22" t="s">
        <v>25</v>
      </c>
      <c r="L138" s="78">
        <v>151372</v>
      </c>
      <c r="M138" s="22" t="s">
        <v>25</v>
      </c>
      <c r="N138" s="78">
        <v>150601</v>
      </c>
      <c r="O138" s="22" t="s">
        <v>25</v>
      </c>
      <c r="P138" s="78">
        <v>150091</v>
      </c>
      <c r="Q138" s="22" t="s">
        <v>25</v>
      </c>
      <c r="R138" s="78">
        <v>149307</v>
      </c>
      <c r="S138" s="22" t="s">
        <v>25</v>
      </c>
      <c r="T138" s="78">
        <v>149293</v>
      </c>
      <c r="U138" s="22" t="s">
        <v>25</v>
      </c>
      <c r="V138" s="78">
        <v>148917</v>
      </c>
      <c r="W138" s="22" t="s">
        <v>25</v>
      </c>
      <c r="X138" s="78">
        <v>148496</v>
      </c>
      <c r="Y138" s="22" t="s">
        <v>25</v>
      </c>
      <c r="Z138" s="84">
        <v>149284</v>
      </c>
      <c r="AA138" s="49" t="s">
        <v>25</v>
      </c>
      <c r="AB138" s="277"/>
      <c r="AC138" s="307"/>
      <c r="AD138" s="61"/>
    </row>
    <row r="139" spans="1:29" ht="27.75" customHeight="1" thickBot="1" thickTop="1">
      <c r="A139" s="212"/>
      <c r="B139" s="217"/>
      <c r="C139" s="17" t="s">
        <v>20</v>
      </c>
      <c r="D139" s="89">
        <f>D138-Z112</f>
        <v>1697</v>
      </c>
      <c r="E139" s="30">
        <f>D139/Z112</f>
        <v>0.011058400344068084</v>
      </c>
      <c r="F139" s="89">
        <f>F138-D138</f>
        <v>517</v>
      </c>
      <c r="G139" s="30">
        <f>F139/D138</f>
        <v>0.0033321517192484934</v>
      </c>
      <c r="H139" s="89">
        <f>H138-F138</f>
        <v>-674</v>
      </c>
      <c r="I139" s="30">
        <f>H139/F138</f>
        <v>-0.00432961611593607</v>
      </c>
      <c r="J139" s="89">
        <f>J138-H138</f>
        <v>-2703</v>
      </c>
      <c r="K139" s="30">
        <f>J139/H138</f>
        <v>-0.017438934695931562</v>
      </c>
      <c r="L139" s="89">
        <f>L138-J138</f>
        <v>-923</v>
      </c>
      <c r="M139" s="30">
        <f>L139/J138</f>
        <v>-0.006060606060606061</v>
      </c>
      <c r="N139" s="79">
        <f>N138-L138</f>
        <v>-771</v>
      </c>
      <c r="O139" s="42">
        <f>N139/L138</f>
        <v>-0.005093412255899374</v>
      </c>
      <c r="P139" s="79">
        <f>P138-N138</f>
        <v>-510</v>
      </c>
      <c r="Q139" s="42">
        <f>P139/N138</f>
        <v>-0.003386431697000684</v>
      </c>
      <c r="R139" s="79">
        <f>R138-P138</f>
        <v>-784</v>
      </c>
      <c r="S139" s="42">
        <f>R139/P138</f>
        <v>-0.0052234977447015475</v>
      </c>
      <c r="T139" s="79">
        <f>T138-R138</f>
        <v>-14</v>
      </c>
      <c r="U139" s="42">
        <f>T139/R138</f>
        <v>-9.376653472375709E-05</v>
      </c>
      <c r="V139" s="79">
        <f>V138-T138</f>
        <v>-376</v>
      </c>
      <c r="W139" s="42">
        <f>V139/T138</f>
        <v>-0.002518537372817212</v>
      </c>
      <c r="X139" s="79">
        <f>X138-V138</f>
        <v>-421</v>
      </c>
      <c r="Y139" s="42">
        <f>X139/V138</f>
        <v>-0.0028270781710617323</v>
      </c>
      <c r="Z139" s="85">
        <f>Z138-X138</f>
        <v>788</v>
      </c>
      <c r="AA139" s="54">
        <f>Z139/X138</f>
        <v>0.005306540243508242</v>
      </c>
      <c r="AB139" s="84">
        <f>(D138+F138+H138+J138+L138+N138+P138+R138+T138+V138+X138+Z138)/12</f>
        <v>151290.08333333334</v>
      </c>
      <c r="AC139" s="9"/>
    </row>
    <row r="140" spans="1:29" ht="27.75" customHeight="1" thickBot="1" thickTop="1">
      <c r="A140" s="212"/>
      <c r="B140" s="218"/>
      <c r="C140" s="18" t="s">
        <v>21</v>
      </c>
      <c r="D140" s="80">
        <f>D138-D112</f>
        <v>305</v>
      </c>
      <c r="E140" s="31">
        <f>D140/D112</f>
        <v>0.0019696480464966096</v>
      </c>
      <c r="F140" s="80">
        <f>F138-F112</f>
        <v>-115</v>
      </c>
      <c r="G140" s="31">
        <f>F140/F112</f>
        <v>-0.0007381873968944777</v>
      </c>
      <c r="H140" s="80">
        <f>H138-H112</f>
        <v>-892</v>
      </c>
      <c r="I140" s="31">
        <f>H140/H112</f>
        <v>-0.005721983449868497</v>
      </c>
      <c r="J140" s="80">
        <f>J138-J112</f>
        <v>-2184</v>
      </c>
      <c r="K140" s="31">
        <f>J140/J112</f>
        <v>-0.014137843978793235</v>
      </c>
      <c r="L140" s="80">
        <f>L138-L112</f>
        <v>-977</v>
      </c>
      <c r="M140" s="31">
        <f>L140/L112</f>
        <v>-0.006412907206479859</v>
      </c>
      <c r="N140" s="80">
        <f>N138-N112</f>
        <v>-995</v>
      </c>
      <c r="O140" s="31">
        <f>N140/N112</f>
        <v>-0.006563497717617879</v>
      </c>
      <c r="P140" s="80">
        <f>P138-P112</f>
        <v>-1803</v>
      </c>
      <c r="Q140" s="31">
        <f>P140/P112</f>
        <v>-0.01187011995207184</v>
      </c>
      <c r="R140" s="80">
        <f>R138-R112</f>
        <v>-2603</v>
      </c>
      <c r="S140" s="31">
        <f>R140/R112</f>
        <v>-0.01713514581001909</v>
      </c>
      <c r="T140" s="80">
        <f>T138-T112</f>
        <v>-2679</v>
      </c>
      <c r="U140" s="31">
        <f>T140/T112</f>
        <v>-0.017628247308714762</v>
      </c>
      <c r="V140" s="80">
        <f>V138-V112</f>
        <v>-3021</v>
      </c>
      <c r="W140" s="31">
        <f>V140/V112</f>
        <v>-0.01988311021600916</v>
      </c>
      <c r="X140" s="80">
        <f>X138-X112</f>
        <v>-4084</v>
      </c>
      <c r="Y140" s="31">
        <f>X140/X112</f>
        <v>-0.026766286538209463</v>
      </c>
      <c r="Z140" s="85">
        <f>Z138-Z112</f>
        <v>-4174</v>
      </c>
      <c r="AA140" s="54">
        <f>Z140/Z112</f>
        <v>-0.027199624652999518</v>
      </c>
      <c r="AB140" s="10"/>
      <c r="AC140" s="43"/>
    </row>
    <row r="141" spans="1:30" ht="27.75" customHeight="1" thickBot="1" thickTop="1">
      <c r="A141" s="212" t="s">
        <v>9</v>
      </c>
      <c r="B141" s="216" t="s">
        <v>19</v>
      </c>
      <c r="C141" s="19"/>
      <c r="D141" s="81">
        <v>5999</v>
      </c>
      <c r="E141" s="23" t="s">
        <v>25</v>
      </c>
      <c r="F141" s="81">
        <v>5184</v>
      </c>
      <c r="G141" s="23" t="s">
        <v>25</v>
      </c>
      <c r="H141" s="81">
        <v>5279</v>
      </c>
      <c r="I141" s="23" t="s">
        <v>25</v>
      </c>
      <c r="J141" s="81">
        <v>4873</v>
      </c>
      <c r="K141" s="23" t="s">
        <v>25</v>
      </c>
      <c r="L141" s="81">
        <v>4677</v>
      </c>
      <c r="M141" s="23" t="s">
        <v>25</v>
      </c>
      <c r="N141" s="81">
        <v>5006</v>
      </c>
      <c r="O141" s="23" t="s">
        <v>25</v>
      </c>
      <c r="P141" s="81">
        <v>6300</v>
      </c>
      <c r="Q141" s="23" t="s">
        <v>25</v>
      </c>
      <c r="R141" s="81">
        <v>5073</v>
      </c>
      <c r="S141" s="23" t="s">
        <v>25</v>
      </c>
      <c r="T141" s="81">
        <v>5997</v>
      </c>
      <c r="U141" s="23" t="s">
        <v>25</v>
      </c>
      <c r="V141" s="81">
        <v>5934</v>
      </c>
      <c r="W141" s="23" t="s">
        <v>25</v>
      </c>
      <c r="X141" s="81">
        <v>5287</v>
      </c>
      <c r="Y141" s="23" t="s">
        <v>25</v>
      </c>
      <c r="Z141" s="87">
        <v>6146</v>
      </c>
      <c r="AA141" s="49" t="s">
        <v>25</v>
      </c>
      <c r="AB141" s="39">
        <f>D141+F141+H141+J141+L141+N141+P141+R141+T141+V141+X141+Z141</f>
        <v>65755</v>
      </c>
      <c r="AC141" s="26"/>
      <c r="AD141" s="29"/>
    </row>
    <row r="142" spans="1:30" ht="27.75" customHeight="1" thickBot="1" thickTop="1">
      <c r="A142" s="212"/>
      <c r="B142" s="217"/>
      <c r="C142" s="17" t="s">
        <v>20</v>
      </c>
      <c r="D142" s="89">
        <f>D141-Z115</f>
        <v>221</v>
      </c>
      <c r="E142" s="30">
        <f>D142/Z115</f>
        <v>0.03824852890273451</v>
      </c>
      <c r="F142" s="89">
        <f>F141-D141</f>
        <v>-815</v>
      </c>
      <c r="G142" s="30">
        <f>F142/D141</f>
        <v>-0.13585597599599933</v>
      </c>
      <c r="H142" s="89">
        <f>H141-F141</f>
        <v>95</v>
      </c>
      <c r="I142" s="30">
        <f>H142/F141</f>
        <v>0.01832561728395062</v>
      </c>
      <c r="J142" s="89">
        <f>J141-H141</f>
        <v>-406</v>
      </c>
      <c r="K142" s="30">
        <f>J142/H141</f>
        <v>-0.07690850539874976</v>
      </c>
      <c r="L142" s="89">
        <f>L141-J141</f>
        <v>-196</v>
      </c>
      <c r="M142" s="30">
        <f>L142/J141</f>
        <v>-0.04022162938641494</v>
      </c>
      <c r="N142" s="79">
        <f>N141-L141</f>
        <v>329</v>
      </c>
      <c r="O142" s="42">
        <f>N142/L141</f>
        <v>0.07034423775924738</v>
      </c>
      <c r="P142" s="79">
        <f>P141-N141</f>
        <v>1294</v>
      </c>
      <c r="Q142" s="42">
        <f>P142/N141</f>
        <v>0.25848981222532963</v>
      </c>
      <c r="R142" s="79">
        <f>R141-P141</f>
        <v>-1227</v>
      </c>
      <c r="S142" s="42">
        <f>R142/P141</f>
        <v>-0.19476190476190477</v>
      </c>
      <c r="T142" s="79">
        <f>T141-R141</f>
        <v>924</v>
      </c>
      <c r="U142" s="42">
        <f>T142/R141</f>
        <v>0.18214074512123005</v>
      </c>
      <c r="V142" s="79">
        <f>V141-T141</f>
        <v>-63</v>
      </c>
      <c r="W142" s="42">
        <f>V142/T141</f>
        <v>-0.010505252626313157</v>
      </c>
      <c r="X142" s="79">
        <f>X141-V141</f>
        <v>-647</v>
      </c>
      <c r="Y142" s="42">
        <f>X142/V141</f>
        <v>-0.10903269295584765</v>
      </c>
      <c r="Z142" s="85">
        <f>Z141-X141</f>
        <v>859</v>
      </c>
      <c r="AA142" s="54">
        <f>Z142/X141</f>
        <v>0.16247399281255911</v>
      </c>
      <c r="AB142" s="147">
        <f>AB141-D141-F141-H141-J141-L141-N141-P141-R141-T141-V141</f>
        <v>11433</v>
      </c>
      <c r="AC142" s="48"/>
      <c r="AD142" s="91"/>
    </row>
    <row r="143" spans="1:30" ht="27.75" customHeight="1" thickBot="1" thickTop="1">
      <c r="A143" s="212"/>
      <c r="B143" s="218"/>
      <c r="C143" s="18" t="s">
        <v>21</v>
      </c>
      <c r="D143" s="80">
        <f>D141-D115</f>
        <v>208</v>
      </c>
      <c r="E143" s="31">
        <f>D143/D115</f>
        <v>0.0359178034881713</v>
      </c>
      <c r="F143" s="80">
        <f>F141-F115</f>
        <v>261</v>
      </c>
      <c r="G143" s="31">
        <f>F143/F115</f>
        <v>0.05301645338208409</v>
      </c>
      <c r="H143" s="80">
        <f>H141-H115</f>
        <v>-81</v>
      </c>
      <c r="I143" s="31">
        <f>H143/H115</f>
        <v>-0.015111940298507463</v>
      </c>
      <c r="J143" s="80">
        <f>J141-J115</f>
        <v>755</v>
      </c>
      <c r="K143" s="31">
        <f>J143/J115</f>
        <v>0.18334142787761049</v>
      </c>
      <c r="L143" s="80">
        <f>L141-L115</f>
        <v>481</v>
      </c>
      <c r="M143" s="31">
        <f>L143/L115</f>
        <v>0.11463298379408961</v>
      </c>
      <c r="N143" s="80">
        <f>N141-N115</f>
        <v>324</v>
      </c>
      <c r="O143" s="31">
        <f>N143/N115</f>
        <v>0.06920119607005554</v>
      </c>
      <c r="P143" s="80">
        <f>P141-P115</f>
        <v>526</v>
      </c>
      <c r="Q143" s="31">
        <f>P143/P115</f>
        <v>0.0910980256321441</v>
      </c>
      <c r="R143" s="80">
        <f>R141-R115</f>
        <v>131</v>
      </c>
      <c r="S143" s="31">
        <f>R143/R115</f>
        <v>0.02650748684743019</v>
      </c>
      <c r="T143" s="80">
        <f>T141-T115</f>
        <v>366</v>
      </c>
      <c r="U143" s="31">
        <f>T143/T115</f>
        <v>0.06499733617474694</v>
      </c>
      <c r="V143" s="80">
        <f>V141-V115</f>
        <v>3</v>
      </c>
      <c r="W143" s="31">
        <f>V143/V115</f>
        <v>0.0005058168942842691</v>
      </c>
      <c r="X143" s="80">
        <f>X141-X115</f>
        <v>-212</v>
      </c>
      <c r="Y143" s="31">
        <f>X143/X115</f>
        <v>-0.03855246408437898</v>
      </c>
      <c r="Z143" s="85">
        <f>Z141-Z115</f>
        <v>368</v>
      </c>
      <c r="AA143" s="54">
        <f>Z143/Z115</f>
        <v>0.06368985808238145</v>
      </c>
      <c r="AB143" s="40"/>
      <c r="AC143" s="90"/>
      <c r="AD143" s="47"/>
    </row>
    <row r="144" spans="1:30" ht="27.75" customHeight="1" thickBot="1" thickTop="1">
      <c r="A144" s="212" t="s">
        <v>10</v>
      </c>
      <c r="B144" s="216" t="s">
        <v>17</v>
      </c>
      <c r="C144" s="20"/>
      <c r="D144" s="82">
        <v>1396</v>
      </c>
      <c r="E144" s="23" t="s">
        <v>25</v>
      </c>
      <c r="F144" s="82">
        <v>2070</v>
      </c>
      <c r="G144" s="23" t="s">
        <v>25</v>
      </c>
      <c r="H144" s="82">
        <v>2390</v>
      </c>
      <c r="I144" s="23" t="s">
        <v>25</v>
      </c>
      <c r="J144" s="82">
        <v>2916</v>
      </c>
      <c r="K144" s="23" t="s">
        <v>25</v>
      </c>
      <c r="L144" s="82">
        <v>2199</v>
      </c>
      <c r="M144" s="23" t="s">
        <v>25</v>
      </c>
      <c r="N144" s="82">
        <v>2310</v>
      </c>
      <c r="O144" s="23" t="s">
        <v>25</v>
      </c>
      <c r="P144" s="82">
        <v>2701</v>
      </c>
      <c r="Q144" s="23" t="s">
        <v>25</v>
      </c>
      <c r="R144" s="82">
        <v>2073</v>
      </c>
      <c r="S144" s="23" t="s">
        <v>25</v>
      </c>
      <c r="T144" s="82">
        <v>2733</v>
      </c>
      <c r="U144" s="23" t="s">
        <v>25</v>
      </c>
      <c r="V144" s="82">
        <v>2513</v>
      </c>
      <c r="W144" s="23" t="s">
        <v>25</v>
      </c>
      <c r="X144" s="82">
        <v>2486</v>
      </c>
      <c r="Y144" s="23" t="s">
        <v>25</v>
      </c>
      <c r="Z144" s="88">
        <v>2209</v>
      </c>
      <c r="AA144" s="49" t="s">
        <v>25</v>
      </c>
      <c r="AB144" s="39">
        <f>D144+F144+H144+J144+L144+N144+P144+R144+T144+V144+X144+Z144</f>
        <v>27996</v>
      </c>
      <c r="AC144" s="26"/>
      <c r="AD144" s="29"/>
    </row>
    <row r="145" spans="1:30" ht="27.75" customHeight="1" thickBot="1" thickTop="1">
      <c r="A145" s="212"/>
      <c r="B145" s="217"/>
      <c r="C145" s="21" t="s">
        <v>20</v>
      </c>
      <c r="D145" s="89">
        <f>D144-Z118</f>
        <v>-452</v>
      </c>
      <c r="E145" s="30">
        <f>D145/Z118</f>
        <v>-0.24458874458874458</v>
      </c>
      <c r="F145" s="89">
        <f>F144-D144</f>
        <v>674</v>
      </c>
      <c r="G145" s="30">
        <f>F145/D144</f>
        <v>0.4828080229226361</v>
      </c>
      <c r="H145" s="89">
        <f>H144-F144</f>
        <v>320</v>
      </c>
      <c r="I145" s="30">
        <f>H145/F144</f>
        <v>0.15458937198067632</v>
      </c>
      <c r="J145" s="89">
        <f>J144-H144</f>
        <v>526</v>
      </c>
      <c r="K145" s="30">
        <f>J145/H144</f>
        <v>0.2200836820083682</v>
      </c>
      <c r="L145" s="89">
        <f>L144-J144</f>
        <v>-717</v>
      </c>
      <c r="M145" s="30">
        <f>L145/J144</f>
        <v>-0.24588477366255143</v>
      </c>
      <c r="N145" s="79">
        <f>N144-L144</f>
        <v>111</v>
      </c>
      <c r="O145" s="42">
        <f>N145/L144</f>
        <v>0.0504774897680764</v>
      </c>
      <c r="P145" s="79">
        <f>P144-N144</f>
        <v>391</v>
      </c>
      <c r="Q145" s="42">
        <f>P145/N144</f>
        <v>0.16926406926406926</v>
      </c>
      <c r="R145" s="79">
        <f>R144-P144</f>
        <v>-628</v>
      </c>
      <c r="S145" s="42">
        <f>R145/P144</f>
        <v>-0.23250647908182154</v>
      </c>
      <c r="T145" s="79">
        <f>T144-R144</f>
        <v>660</v>
      </c>
      <c r="U145" s="42">
        <f>T145/R144</f>
        <v>0.3183791606367583</v>
      </c>
      <c r="V145" s="79">
        <f>V144-T144</f>
        <v>-220</v>
      </c>
      <c r="W145" s="42">
        <f>V145/T144</f>
        <v>-0.08049762166117819</v>
      </c>
      <c r="X145" s="79">
        <f>X144-V144</f>
        <v>-27</v>
      </c>
      <c r="Y145" s="42">
        <f>X145/V144</f>
        <v>-0.010744130521289296</v>
      </c>
      <c r="Z145" s="85">
        <f>Z144-X144</f>
        <v>-277</v>
      </c>
      <c r="AA145" s="54">
        <f>Z145/X144</f>
        <v>-0.11142397425583267</v>
      </c>
      <c r="AB145" s="147">
        <f>AB144-D144-F144-H144-J144-L144-N144-P144-R144-T144-V144</f>
        <v>4695</v>
      </c>
      <c r="AC145" s="48"/>
      <c r="AD145" s="91"/>
    </row>
    <row r="146" spans="1:30" ht="27.75" customHeight="1" thickBot="1" thickTop="1">
      <c r="A146" s="212"/>
      <c r="B146" s="218"/>
      <c r="C146" s="18" t="s">
        <v>21</v>
      </c>
      <c r="D146" s="80">
        <f>D144-D118</f>
        <v>-275</v>
      </c>
      <c r="E146" s="31">
        <f>D146/D118</f>
        <v>-0.16457211250748055</v>
      </c>
      <c r="F146" s="80">
        <f>F145-F118</f>
        <v>-825</v>
      </c>
      <c r="G146" s="31">
        <f>F146/F118</f>
        <v>-0.5503669112741828</v>
      </c>
      <c r="H146" s="80">
        <f>H145-H118</f>
        <v>-2284</v>
      </c>
      <c r="I146" s="31">
        <f>H146/H118</f>
        <v>-0.8771121351766513</v>
      </c>
      <c r="J146" s="80">
        <f>J145-J118</f>
        <v>-2437</v>
      </c>
      <c r="K146" s="31">
        <f>J146/J118</f>
        <v>-0.8224772190347621</v>
      </c>
      <c r="L146" s="80">
        <f>L145-L118</f>
        <v>-4076</v>
      </c>
      <c r="M146" s="31">
        <f>L146/L118</f>
        <v>-1.2134563858291159</v>
      </c>
      <c r="N146" s="80">
        <f>N145-N118</f>
        <v>-2487</v>
      </c>
      <c r="O146" s="31">
        <f>N146/N118</f>
        <v>-0.9572748267898383</v>
      </c>
      <c r="P146" s="80">
        <f>P145-P118</f>
        <v>-1821</v>
      </c>
      <c r="Q146" s="31">
        <f>P146/P118</f>
        <v>-0.8232368896925859</v>
      </c>
      <c r="R146" s="80">
        <f>R145-R118</f>
        <v>-2745</v>
      </c>
      <c r="S146" s="31">
        <f>R146/R118</f>
        <v>-1.2966461974492205</v>
      </c>
      <c r="T146" s="80">
        <f>T145-T118</f>
        <v>-1720</v>
      </c>
      <c r="U146" s="31">
        <f>T146/T118</f>
        <v>-0.7226890756302521</v>
      </c>
      <c r="V146" s="80">
        <f>V145-V118</f>
        <v>-2879</v>
      </c>
      <c r="W146" s="31">
        <f>V146/V118</f>
        <v>-1.082737871380218</v>
      </c>
      <c r="X146" s="80">
        <f>X145-X118</f>
        <v>-1819</v>
      </c>
      <c r="Y146" s="31">
        <f>X146/X118</f>
        <v>-1.0150669642857142</v>
      </c>
      <c r="Z146" s="85">
        <f>Z145-Z118</f>
        <v>-2125</v>
      </c>
      <c r="AA146" s="54">
        <f>Z146/Z118</f>
        <v>-1.149891774891775</v>
      </c>
      <c r="AB146" s="40"/>
      <c r="AC146" s="48"/>
      <c r="AD146" s="47"/>
    </row>
    <row r="147" spans="1:30" ht="27.75" customHeight="1" thickBot="1" thickTop="1">
      <c r="A147" s="212" t="s">
        <v>11</v>
      </c>
      <c r="B147" s="216" t="s">
        <v>18</v>
      </c>
      <c r="C147" s="20"/>
      <c r="D147" s="82">
        <v>572</v>
      </c>
      <c r="E147" s="23" t="s">
        <v>25</v>
      </c>
      <c r="F147" s="82">
        <v>575</v>
      </c>
      <c r="G147" s="23" t="s">
        <v>25</v>
      </c>
      <c r="H147" s="82">
        <v>807</v>
      </c>
      <c r="I147" s="23" t="s">
        <v>25</v>
      </c>
      <c r="J147" s="82">
        <v>826</v>
      </c>
      <c r="K147" s="23" t="s">
        <v>25</v>
      </c>
      <c r="L147" s="82">
        <v>671</v>
      </c>
      <c r="M147" s="23" t="s">
        <v>25</v>
      </c>
      <c r="N147" s="82">
        <v>834</v>
      </c>
      <c r="O147" s="23" t="s">
        <v>25</v>
      </c>
      <c r="P147" s="82">
        <v>900</v>
      </c>
      <c r="Q147" s="23" t="s">
        <v>25</v>
      </c>
      <c r="R147" s="82">
        <v>1316</v>
      </c>
      <c r="S147" s="23" t="s">
        <v>25</v>
      </c>
      <c r="T147" s="82">
        <v>1054</v>
      </c>
      <c r="U147" s="23" t="s">
        <v>25</v>
      </c>
      <c r="V147" s="82">
        <v>826</v>
      </c>
      <c r="W147" s="23" t="s">
        <v>25</v>
      </c>
      <c r="X147" s="82">
        <v>1205</v>
      </c>
      <c r="Y147" s="23" t="s">
        <v>25</v>
      </c>
      <c r="Z147" s="88">
        <v>1091</v>
      </c>
      <c r="AA147" s="49" t="s">
        <v>25</v>
      </c>
      <c r="AB147" s="39">
        <f>D147+F147+H147+J147+L147+N147+P147+R147+T147+V147+X147+Z147</f>
        <v>10677</v>
      </c>
      <c r="AC147" s="26"/>
      <c r="AD147" s="29"/>
    </row>
    <row r="148" spans="1:30" ht="27.75" customHeight="1" thickBot="1" thickTop="1">
      <c r="A148" s="212"/>
      <c r="B148" s="217"/>
      <c r="C148" s="21" t="s">
        <v>20</v>
      </c>
      <c r="D148" s="89">
        <f>D147-Z121</f>
        <v>-203</v>
      </c>
      <c r="E148" s="30">
        <f>D148/Z121</f>
        <v>-0.26193548387096777</v>
      </c>
      <c r="F148" s="89">
        <f>F147-D147</f>
        <v>3</v>
      </c>
      <c r="G148" s="30">
        <f>F148/D147</f>
        <v>0.005244755244755245</v>
      </c>
      <c r="H148" s="89">
        <f>H147-F147</f>
        <v>232</v>
      </c>
      <c r="I148" s="30">
        <f>H148/F147</f>
        <v>0.40347826086956523</v>
      </c>
      <c r="J148" s="89">
        <f>J147-H147</f>
        <v>19</v>
      </c>
      <c r="K148" s="30">
        <f>J148/H147</f>
        <v>0.023543990086741014</v>
      </c>
      <c r="L148" s="89">
        <f>L147-J147</f>
        <v>-155</v>
      </c>
      <c r="M148" s="30">
        <f>L148/J147</f>
        <v>-0.18765133171912832</v>
      </c>
      <c r="N148" s="79">
        <f>N147-L147</f>
        <v>163</v>
      </c>
      <c r="O148" s="42">
        <f>N148/L147</f>
        <v>0.2429210134128167</v>
      </c>
      <c r="P148" s="79">
        <f>P147-N147</f>
        <v>66</v>
      </c>
      <c r="Q148" s="42">
        <f>P148/N147</f>
        <v>0.07913669064748201</v>
      </c>
      <c r="R148" s="79">
        <f>R147-P147</f>
        <v>416</v>
      </c>
      <c r="S148" s="42">
        <f>R148/P147</f>
        <v>0.4622222222222222</v>
      </c>
      <c r="T148" s="79">
        <f>T147-R147</f>
        <v>-262</v>
      </c>
      <c r="U148" s="42">
        <f>T148/R147</f>
        <v>-0.19908814589665655</v>
      </c>
      <c r="V148" s="79">
        <f>V147-T147</f>
        <v>-228</v>
      </c>
      <c r="W148" s="42">
        <f>V148/T147</f>
        <v>-0.21631878557874762</v>
      </c>
      <c r="X148" s="79">
        <f>X147-V147</f>
        <v>379</v>
      </c>
      <c r="Y148" s="42">
        <f>X148/V147</f>
        <v>0.45883777239709445</v>
      </c>
      <c r="Z148" s="85">
        <f>Z147-X147</f>
        <v>-114</v>
      </c>
      <c r="AA148" s="54">
        <f>Z148/X147</f>
        <v>-0.0946058091286307</v>
      </c>
      <c r="AB148" s="147">
        <f>AB147-D147-F147-H147-J147-L147-N147-P147-R147-T147-V147</f>
        <v>2296</v>
      </c>
      <c r="AC148" s="48"/>
      <c r="AD148" s="91"/>
    </row>
    <row r="149" spans="1:30" ht="27.75" customHeight="1" thickBot="1" thickTop="1">
      <c r="A149" s="212"/>
      <c r="B149" s="218"/>
      <c r="C149" s="18" t="s">
        <v>21</v>
      </c>
      <c r="D149" s="80">
        <f>D147-D121</f>
        <v>-89</v>
      </c>
      <c r="E149" s="31">
        <f>D149/D121</f>
        <v>-0.1346444780635401</v>
      </c>
      <c r="F149" s="80">
        <f>F147-F121</f>
        <v>-49</v>
      </c>
      <c r="G149" s="31">
        <f>F149/F121</f>
        <v>-0.07852564102564102</v>
      </c>
      <c r="H149" s="80">
        <f>H147-H121</f>
        <v>-342</v>
      </c>
      <c r="I149" s="31">
        <f>H149/H121</f>
        <v>-0.29765013054830286</v>
      </c>
      <c r="J149" s="80">
        <f>J147-J121</f>
        <v>-145</v>
      </c>
      <c r="K149" s="31">
        <f>J149/J121</f>
        <v>-0.14933058702368693</v>
      </c>
      <c r="L149" s="80">
        <f>L147-L121</f>
        <v>-150</v>
      </c>
      <c r="M149" s="31">
        <f>L149/L121</f>
        <v>-0.18270401948842874</v>
      </c>
      <c r="N149" s="80">
        <f>N147-N121</f>
        <v>400</v>
      </c>
      <c r="O149" s="31">
        <f>N149/N121</f>
        <v>0.9216589861751152</v>
      </c>
      <c r="P149" s="80">
        <f>P147-P121</f>
        <v>354</v>
      </c>
      <c r="Q149" s="31">
        <f>P149/P121</f>
        <v>0.6483516483516484</v>
      </c>
      <c r="R149" s="80">
        <f>R147-R121</f>
        <v>562</v>
      </c>
      <c r="S149" s="31">
        <f>R149/R121</f>
        <v>0.7453580901856764</v>
      </c>
      <c r="T149" s="80">
        <f>T147-T121</f>
        <v>449</v>
      </c>
      <c r="U149" s="31">
        <f>T149/T121</f>
        <v>0.7421487603305785</v>
      </c>
      <c r="V149" s="80">
        <f>V147-V121</f>
        <v>83</v>
      </c>
      <c r="W149" s="31">
        <f>V149/V121</f>
        <v>0.1117092866756393</v>
      </c>
      <c r="X149" s="80">
        <f>X147-X121</f>
        <v>706</v>
      </c>
      <c r="Y149" s="31">
        <f>X149/X121</f>
        <v>1.4148296593186374</v>
      </c>
      <c r="Z149" s="85">
        <f>Z147-Z121</f>
        <v>316</v>
      </c>
      <c r="AA149" s="54">
        <f>Z149/Z121</f>
        <v>0.40774193548387094</v>
      </c>
      <c r="AB149" s="40"/>
      <c r="AC149" s="90"/>
      <c r="AD149" s="47"/>
    </row>
    <row r="150" spans="1:30" ht="27.75" customHeight="1" thickBot="1" thickTop="1">
      <c r="A150" s="212" t="s">
        <v>12</v>
      </c>
      <c r="B150" s="216" t="s">
        <v>16</v>
      </c>
      <c r="C150" s="20"/>
      <c r="D150" s="82">
        <v>4143</v>
      </c>
      <c r="E150" s="23" t="s">
        <v>25</v>
      </c>
      <c r="F150" s="82">
        <v>3220</v>
      </c>
      <c r="G150" s="23" t="s">
        <v>25</v>
      </c>
      <c r="H150" s="82">
        <v>3499</v>
      </c>
      <c r="I150" s="23" t="s">
        <v>25</v>
      </c>
      <c r="J150" s="82">
        <v>3273</v>
      </c>
      <c r="K150" s="23" t="s">
        <v>25</v>
      </c>
      <c r="L150" s="82">
        <v>3257</v>
      </c>
      <c r="M150" s="23" t="s">
        <v>25</v>
      </c>
      <c r="N150" s="82">
        <v>2900</v>
      </c>
      <c r="O150" s="23" t="s">
        <v>25</v>
      </c>
      <c r="P150" s="82">
        <v>3539</v>
      </c>
      <c r="Q150" s="23" t="s">
        <v>25</v>
      </c>
      <c r="R150" s="82">
        <v>2901</v>
      </c>
      <c r="S150" s="23" t="s">
        <v>25</v>
      </c>
      <c r="T150" s="82">
        <v>3320</v>
      </c>
      <c r="U150" s="23" t="s">
        <v>25</v>
      </c>
      <c r="V150" s="82">
        <v>3442</v>
      </c>
      <c r="W150" s="23" t="s">
        <v>25</v>
      </c>
      <c r="X150" s="82">
        <v>3216</v>
      </c>
      <c r="Y150" s="23" t="s">
        <v>25</v>
      </c>
      <c r="Z150" s="88">
        <v>3991</v>
      </c>
      <c r="AA150" s="49" t="s">
        <v>25</v>
      </c>
      <c r="AB150" s="39">
        <f>D150+F150+H150+J150+L150+N150+P150+R150+T150+V150+X150+Z150</f>
        <v>40701</v>
      </c>
      <c r="AC150" s="26"/>
      <c r="AD150" s="29"/>
    </row>
    <row r="151" spans="1:30" ht="27.75" customHeight="1" thickBot="1" thickTop="1">
      <c r="A151" s="212"/>
      <c r="B151" s="217"/>
      <c r="C151" s="21" t="s">
        <v>20</v>
      </c>
      <c r="D151" s="89">
        <f>D150-Z124</f>
        <v>361</v>
      </c>
      <c r="E151" s="30">
        <f>D151/Z124</f>
        <v>0.09545214172395558</v>
      </c>
      <c r="F151" s="89">
        <f>F150-D150</f>
        <v>-923</v>
      </c>
      <c r="G151" s="30">
        <f>F151/D150</f>
        <v>-0.22278542119237268</v>
      </c>
      <c r="H151" s="89">
        <f>H150-F150</f>
        <v>279</v>
      </c>
      <c r="I151" s="30">
        <f>H151/F150</f>
        <v>0.08664596273291926</v>
      </c>
      <c r="J151" s="89">
        <f>J150-H150</f>
        <v>-226</v>
      </c>
      <c r="K151" s="30">
        <f>J151/H150</f>
        <v>-0.0645898828236639</v>
      </c>
      <c r="L151" s="89">
        <f>L150-J150</f>
        <v>-16</v>
      </c>
      <c r="M151" s="30">
        <f>L151/J150</f>
        <v>-0.00488848151542927</v>
      </c>
      <c r="N151" s="79">
        <f>N150-L150</f>
        <v>-357</v>
      </c>
      <c r="O151" s="42">
        <f>N151/L150</f>
        <v>-0.10961007061713234</v>
      </c>
      <c r="P151" s="79">
        <f>P150-N150</f>
        <v>639</v>
      </c>
      <c r="Q151" s="42">
        <f>P151/N150</f>
        <v>0.2203448275862069</v>
      </c>
      <c r="R151" s="79">
        <f>R150-P150</f>
        <v>-638</v>
      </c>
      <c r="S151" s="42">
        <f>R151/P150</f>
        <v>-0.18027691438259397</v>
      </c>
      <c r="T151" s="79">
        <f>T150-R150</f>
        <v>419</v>
      </c>
      <c r="U151" s="42">
        <f>T151/R150</f>
        <v>0.14443295415374008</v>
      </c>
      <c r="V151" s="79">
        <f>V150-T150</f>
        <v>122</v>
      </c>
      <c r="W151" s="42">
        <f>V151/T150</f>
        <v>0.03674698795180723</v>
      </c>
      <c r="X151" s="79">
        <f>X150-V150</f>
        <v>-226</v>
      </c>
      <c r="Y151" s="42">
        <f>X151/V150</f>
        <v>-0.06565950029052876</v>
      </c>
      <c r="Z151" s="85">
        <f>Z150-X150</f>
        <v>775</v>
      </c>
      <c r="AA151" s="54">
        <f>Z151/X150</f>
        <v>0.24098258706467662</v>
      </c>
      <c r="AB151" s="147">
        <f>AB150-D150-F150-H150-J150-L150-N150-P150-R150-T150-V150</f>
        <v>7207</v>
      </c>
      <c r="AC151" s="12"/>
      <c r="AD151" s="91"/>
    </row>
    <row r="152" spans="1:29" ht="27.75" customHeight="1" thickBot="1" thickTop="1">
      <c r="A152" s="212"/>
      <c r="B152" s="218"/>
      <c r="C152" s="18" t="s">
        <v>21</v>
      </c>
      <c r="D152" s="80">
        <f>D150-D124</f>
        <v>244</v>
      </c>
      <c r="E152" s="31">
        <f>D152/D124</f>
        <v>0.0625801487560913</v>
      </c>
      <c r="F152" s="80">
        <f>F150-F124</f>
        <v>42</v>
      </c>
      <c r="G152" s="31">
        <f>F152/F124</f>
        <v>0.013215859030837005</v>
      </c>
      <c r="H152" s="80">
        <f>H150-H124</f>
        <v>53</v>
      </c>
      <c r="I152" s="31">
        <f>H152/H124</f>
        <v>0.015380150899593732</v>
      </c>
      <c r="J152" s="80">
        <f>J150-J124</f>
        <v>609</v>
      </c>
      <c r="K152" s="31">
        <f>J152/J124</f>
        <v>0.2286036036036036</v>
      </c>
      <c r="L152" s="80">
        <f>L150-L124</f>
        <v>511</v>
      </c>
      <c r="M152" s="31">
        <f>L152/L124</f>
        <v>0.18608885651857246</v>
      </c>
      <c r="N152" s="80">
        <f>N150-N124</f>
        <v>125</v>
      </c>
      <c r="O152" s="31">
        <f>N152/N124</f>
        <v>0.04504504504504504</v>
      </c>
      <c r="P152" s="80">
        <f>P150-P124</f>
        <v>208</v>
      </c>
      <c r="Q152" s="31">
        <f>P152/P124</f>
        <v>0.06244371059741819</v>
      </c>
      <c r="R152" s="80">
        <f>R150-R124</f>
        <v>70</v>
      </c>
      <c r="S152" s="31">
        <f>R152/R124</f>
        <v>0.02472624514305899</v>
      </c>
      <c r="T152" s="80">
        <f>T150-T124</f>
        <v>320</v>
      </c>
      <c r="U152" s="31">
        <f>T152/T124</f>
        <v>0.10666666666666667</v>
      </c>
      <c r="V152" s="80">
        <f>V150-V124</f>
        <v>131</v>
      </c>
      <c r="W152" s="31">
        <f>V152/V124</f>
        <v>0.03956508607671398</v>
      </c>
      <c r="X152" s="80">
        <f>X150-X124</f>
        <v>-107</v>
      </c>
      <c r="Y152" s="31">
        <f>X152/X124</f>
        <v>-0.03219981944026482</v>
      </c>
      <c r="Z152" s="85">
        <f>Z150-Z124</f>
        <v>209</v>
      </c>
      <c r="AA152" s="54">
        <f>Z152/Z124</f>
        <v>0.05526176626123744</v>
      </c>
      <c r="AB152" s="10"/>
      <c r="AC152" s="9"/>
    </row>
    <row r="153" spans="1:29" ht="27.75" customHeight="1" thickBot="1">
      <c r="A153" s="214" t="s">
        <v>13</v>
      </c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10"/>
      <c r="AC153" s="9"/>
    </row>
    <row r="154" spans="1:29" ht="27.75" customHeight="1" thickBot="1">
      <c r="A154" s="212" t="s">
        <v>14</v>
      </c>
      <c r="B154" s="216" t="s">
        <v>15</v>
      </c>
      <c r="C154" s="5"/>
      <c r="D154" s="82">
        <v>1764</v>
      </c>
      <c r="E154" s="23" t="s">
        <v>25</v>
      </c>
      <c r="F154" s="82">
        <v>1953</v>
      </c>
      <c r="G154" s="23" t="s">
        <v>25</v>
      </c>
      <c r="H154" s="82">
        <v>2548</v>
      </c>
      <c r="I154" s="23" t="s">
        <v>25</v>
      </c>
      <c r="J154" s="82">
        <v>2864</v>
      </c>
      <c r="K154" s="23" t="s">
        <v>25</v>
      </c>
      <c r="L154" s="82">
        <v>2944</v>
      </c>
      <c r="M154" s="23" t="s">
        <v>25</v>
      </c>
      <c r="N154" s="82">
        <v>3105</v>
      </c>
      <c r="O154" s="23" t="s">
        <v>25</v>
      </c>
      <c r="P154" s="82">
        <v>2818</v>
      </c>
      <c r="Q154" s="23" t="s">
        <v>25</v>
      </c>
      <c r="R154" s="82">
        <v>2953</v>
      </c>
      <c r="S154" s="23" t="s">
        <v>25</v>
      </c>
      <c r="T154" s="82">
        <v>2660</v>
      </c>
      <c r="U154" s="23" t="s">
        <v>25</v>
      </c>
      <c r="V154" s="82">
        <v>2715</v>
      </c>
      <c r="W154" s="23" t="s">
        <v>25</v>
      </c>
      <c r="X154" s="82">
        <v>2941</v>
      </c>
      <c r="Y154" s="23" t="s">
        <v>25</v>
      </c>
      <c r="Z154" s="116">
        <v>2579</v>
      </c>
      <c r="AA154" s="117" t="s">
        <v>25</v>
      </c>
      <c r="AB154" s="10"/>
      <c r="AC154" s="9"/>
    </row>
    <row r="155" spans="1:29" ht="27.75" customHeight="1" thickBot="1" thickTop="1">
      <c r="A155" s="212"/>
      <c r="B155" s="217"/>
      <c r="C155" s="21" t="s">
        <v>20</v>
      </c>
      <c r="D155" s="89">
        <f>D154-Z128</f>
        <v>21</v>
      </c>
      <c r="E155" s="30">
        <f>D155/Z128</f>
        <v>0.012048192771084338</v>
      </c>
      <c r="F155" s="89">
        <f>F154-D154</f>
        <v>189</v>
      </c>
      <c r="G155" s="30">
        <f>F155/D154</f>
        <v>0.10714285714285714</v>
      </c>
      <c r="H155" s="89">
        <f>H154-F154</f>
        <v>595</v>
      </c>
      <c r="I155" s="30">
        <f>H155/F154</f>
        <v>0.3046594982078853</v>
      </c>
      <c r="J155" s="89">
        <f>J154-H154</f>
        <v>316</v>
      </c>
      <c r="K155" s="30">
        <f>J155/H154</f>
        <v>0.12401883830455258</v>
      </c>
      <c r="L155" s="89">
        <f>L154-J154</f>
        <v>80</v>
      </c>
      <c r="M155" s="30">
        <f>L155/J154</f>
        <v>0.027932960893854747</v>
      </c>
      <c r="N155" s="79">
        <f>N154-L154</f>
        <v>161</v>
      </c>
      <c r="O155" s="42">
        <f>N155/L154</f>
        <v>0.0546875</v>
      </c>
      <c r="P155" s="79">
        <f>P154-N154</f>
        <v>-287</v>
      </c>
      <c r="Q155" s="42">
        <f>P155/N154</f>
        <v>-0.09243156199677939</v>
      </c>
      <c r="R155" s="79">
        <f>R154-P154</f>
        <v>135</v>
      </c>
      <c r="S155" s="42">
        <f>R155/P154</f>
        <v>0.047906316536550746</v>
      </c>
      <c r="T155" s="79">
        <f>T154-R154</f>
        <v>-293</v>
      </c>
      <c r="U155" s="42">
        <f>T155/R154</f>
        <v>-0.09922113105316627</v>
      </c>
      <c r="V155" s="79">
        <f>V154-T154</f>
        <v>55</v>
      </c>
      <c r="W155" s="42">
        <f>V155/T154</f>
        <v>0.020676691729323307</v>
      </c>
      <c r="X155" s="79">
        <f>X154-V154</f>
        <v>226</v>
      </c>
      <c r="Y155" s="42">
        <f>X155/V154</f>
        <v>0.08324125230202578</v>
      </c>
      <c r="Z155" s="85">
        <f>Z154-X154</f>
        <v>-362</v>
      </c>
      <c r="AA155" s="54">
        <f>Z155/X154</f>
        <v>-0.12308738524311459</v>
      </c>
      <c r="AB155" s="10"/>
      <c r="AC155" s="9"/>
    </row>
    <row r="156" spans="1:29" ht="27.75" customHeight="1" thickBot="1" thickTop="1">
      <c r="A156" s="212"/>
      <c r="B156" s="218"/>
      <c r="C156" s="18" t="s">
        <v>21</v>
      </c>
      <c r="D156" s="80">
        <f>D154-D128</f>
        <v>-152</v>
      </c>
      <c r="E156" s="31">
        <f>D156/D128</f>
        <v>-0.07933194154488518</v>
      </c>
      <c r="F156" s="80">
        <f>F154-F128</f>
        <v>-186</v>
      </c>
      <c r="G156" s="31">
        <f>F156/F128</f>
        <v>-0.08695652173913043</v>
      </c>
      <c r="H156" s="80">
        <f>H154-H128</f>
        <v>294</v>
      </c>
      <c r="I156" s="31">
        <f>H156/H128</f>
        <v>0.13043478260869565</v>
      </c>
      <c r="J156" s="80">
        <f>J154-J128</f>
        <v>877</v>
      </c>
      <c r="K156" s="31">
        <f>J156/J128</f>
        <v>0.4413688978359336</v>
      </c>
      <c r="L156" s="80">
        <f>L154-L128</f>
        <v>1097</v>
      </c>
      <c r="M156" s="31">
        <f>L156/L128</f>
        <v>0.5939361126150514</v>
      </c>
      <c r="N156" s="80">
        <f>N154-N128</f>
        <v>1269</v>
      </c>
      <c r="O156" s="31">
        <f>N156/N128</f>
        <v>0.6911764705882353</v>
      </c>
      <c r="P156" s="80">
        <f>P154-P128</f>
        <v>1199</v>
      </c>
      <c r="Q156" s="31">
        <f>P156/P128</f>
        <v>0.7405806053119209</v>
      </c>
      <c r="R156" s="80">
        <f>R154-R128</f>
        <v>1208</v>
      </c>
      <c r="S156" s="31">
        <f>R156/R128</f>
        <v>0.6922636103151862</v>
      </c>
      <c r="T156" s="80">
        <f>T154-T128</f>
        <v>935</v>
      </c>
      <c r="U156" s="31">
        <f>T156/T128</f>
        <v>0.5420289855072464</v>
      </c>
      <c r="V156" s="80">
        <f>V154-V128</f>
        <v>1156</v>
      </c>
      <c r="W156" s="31">
        <f>V156/V128</f>
        <v>0.7415009621552278</v>
      </c>
      <c r="X156" s="80">
        <f>X154-X128</f>
        <v>1264</v>
      </c>
      <c r="Y156" s="31">
        <f>X156/X128</f>
        <v>0.753726893261777</v>
      </c>
      <c r="Z156" s="85">
        <f>Z154-Z128</f>
        <v>836</v>
      </c>
      <c r="AA156" s="54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301" t="s">
        <v>118</v>
      </c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2"/>
      <c r="AB158" s="302"/>
      <c r="AC158" s="302"/>
      <c r="AD158" s="302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212" t="s">
        <v>0</v>
      </c>
      <c r="B160" s="262" t="s">
        <v>1</v>
      </c>
      <c r="C160" s="247"/>
      <c r="D160" s="214" t="s">
        <v>115</v>
      </c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9"/>
      <c r="AB160" s="250" t="s">
        <v>22</v>
      </c>
      <c r="AC160" s="235" t="s">
        <v>23</v>
      </c>
      <c r="AD160" s="236"/>
    </row>
    <row r="161" spans="1:30" ht="20.25" customHeight="1" thickBot="1" thickTop="1">
      <c r="A161" s="212"/>
      <c r="B161" s="263"/>
      <c r="C161" s="212"/>
      <c r="D161" s="239" t="s">
        <v>4</v>
      </c>
      <c r="E161" s="240"/>
      <c r="F161" s="239" t="s">
        <v>5</v>
      </c>
      <c r="G161" s="240"/>
      <c r="H161" s="239" t="s">
        <v>26</v>
      </c>
      <c r="I161" s="240"/>
      <c r="J161" s="239" t="s">
        <v>27</v>
      </c>
      <c r="K161" s="240"/>
      <c r="L161" s="239" t="s">
        <v>28</v>
      </c>
      <c r="M161" s="240"/>
      <c r="N161" s="239" t="s">
        <v>29</v>
      </c>
      <c r="O161" s="240"/>
      <c r="P161" s="239" t="s">
        <v>33</v>
      </c>
      <c r="Q161" s="240"/>
      <c r="R161" s="239" t="s">
        <v>40</v>
      </c>
      <c r="S161" s="240"/>
      <c r="T161" s="239" t="s">
        <v>45</v>
      </c>
      <c r="U161" s="240"/>
      <c r="V161" s="239" t="s">
        <v>46</v>
      </c>
      <c r="W161" s="240"/>
      <c r="X161" s="239" t="s">
        <v>49</v>
      </c>
      <c r="Y161" s="240"/>
      <c r="Z161" s="219" t="s">
        <v>50</v>
      </c>
      <c r="AA161" s="220"/>
      <c r="AB161" s="251"/>
      <c r="AC161" s="237"/>
      <c r="AD161" s="238"/>
    </row>
    <row r="162" spans="1:30" ht="19.5" customHeight="1" thickBot="1" thickTop="1">
      <c r="A162" s="2"/>
      <c r="B162" s="1"/>
      <c r="C162" s="266" t="s">
        <v>38</v>
      </c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3"/>
      <c r="AB162" s="252"/>
      <c r="AC162" s="24" t="s">
        <v>24</v>
      </c>
      <c r="AD162" s="25" t="s">
        <v>25</v>
      </c>
    </row>
    <row r="163" spans="1:30" ht="13.5" thickBot="1">
      <c r="A163" s="3"/>
      <c r="B163" s="3"/>
      <c r="C163" s="3"/>
      <c r="D163" s="6"/>
      <c r="E163" s="3"/>
      <c r="F163" s="36"/>
      <c r="G163" s="4"/>
      <c r="H163" s="37"/>
      <c r="I163" s="16"/>
      <c r="J163" s="36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284"/>
      <c r="AC163" s="258"/>
      <c r="AD163" s="259"/>
    </row>
    <row r="164" spans="1:30" ht="24.75" customHeight="1" thickBot="1" thickTop="1">
      <c r="A164" s="212" t="s">
        <v>7</v>
      </c>
      <c r="B164" s="216" t="s">
        <v>8</v>
      </c>
      <c r="C164" s="7"/>
      <c r="D164" s="78">
        <v>150193</v>
      </c>
      <c r="E164" s="22" t="s">
        <v>25</v>
      </c>
      <c r="F164" s="78">
        <v>150042</v>
      </c>
      <c r="G164" s="22" t="s">
        <v>25</v>
      </c>
      <c r="H164" s="78">
        <v>148253</v>
      </c>
      <c r="I164" s="22" t="s">
        <v>25</v>
      </c>
      <c r="J164" s="78">
        <v>146172</v>
      </c>
      <c r="K164" s="22" t="s">
        <v>25</v>
      </c>
      <c r="L164" s="78">
        <v>145799</v>
      </c>
      <c r="M164" s="22" t="s">
        <v>25</v>
      </c>
      <c r="N164" s="78">
        <v>145938</v>
      </c>
      <c r="O164" s="22" t="s">
        <v>25</v>
      </c>
      <c r="P164" s="78">
        <v>146616</v>
      </c>
      <c r="Q164" s="22" t="s">
        <v>25</v>
      </c>
      <c r="R164" s="78">
        <v>145984</v>
      </c>
      <c r="S164" s="22" t="s">
        <v>25</v>
      </c>
      <c r="T164" s="78">
        <v>143955</v>
      </c>
      <c r="U164" s="22" t="s">
        <v>25</v>
      </c>
      <c r="V164" s="78">
        <v>142825</v>
      </c>
      <c r="W164" s="22" t="s">
        <v>25</v>
      </c>
      <c r="X164" s="78">
        <v>142573</v>
      </c>
      <c r="Y164" s="22" t="s">
        <v>25</v>
      </c>
      <c r="Z164" s="84">
        <v>142675</v>
      </c>
      <c r="AA164" s="49" t="s">
        <v>25</v>
      </c>
      <c r="AB164" s="277"/>
      <c r="AC164" s="307"/>
      <c r="AD164" s="61"/>
    </row>
    <row r="165" spans="1:29" ht="24.75" customHeight="1" thickBot="1" thickTop="1">
      <c r="A165" s="212"/>
      <c r="B165" s="217"/>
      <c r="C165" s="17" t="s">
        <v>20</v>
      </c>
      <c r="D165" s="89">
        <f>D164-Z138</f>
        <v>909</v>
      </c>
      <c r="E165" s="30">
        <f>D165/Z138</f>
        <v>0.006089065137590097</v>
      </c>
      <c r="F165" s="89">
        <f>F164-D164</f>
        <v>-151</v>
      </c>
      <c r="G165" s="30">
        <f>F165/D164</f>
        <v>-0.001005373086628538</v>
      </c>
      <c r="H165" s="89">
        <f>H164-F164</f>
        <v>-1789</v>
      </c>
      <c r="I165" s="30">
        <f>H165/F164</f>
        <v>-0.011923328134788925</v>
      </c>
      <c r="J165" s="89">
        <f>J164-H164</f>
        <v>-2081</v>
      </c>
      <c r="K165" s="30">
        <f>J165/H164</f>
        <v>-0.014036815443869602</v>
      </c>
      <c r="L165" s="89">
        <f>L164-J164</f>
        <v>-373</v>
      </c>
      <c r="M165" s="30">
        <f>L165/J164</f>
        <v>-0.0025517883041895847</v>
      </c>
      <c r="N165" s="79">
        <f>N164-L164</f>
        <v>139</v>
      </c>
      <c r="O165" s="42">
        <f>N165/L164</f>
        <v>0.0009533673070460017</v>
      </c>
      <c r="P165" s="79">
        <f>P164-N164</f>
        <v>678</v>
      </c>
      <c r="Q165" s="42">
        <f>P165/N164</f>
        <v>0.0046458084940180075</v>
      </c>
      <c r="R165" s="79">
        <f>R164-P164</f>
        <v>-632</v>
      </c>
      <c r="S165" s="42">
        <f>R165/P164</f>
        <v>-0.004310580018551864</v>
      </c>
      <c r="T165" s="79">
        <f>T164-R164</f>
        <v>-2029</v>
      </c>
      <c r="U165" s="42">
        <f>T165/R164</f>
        <v>-0.013898783428320911</v>
      </c>
      <c r="V165" s="79">
        <f>V164-T164</f>
        <v>-1130</v>
      </c>
      <c r="W165" s="42">
        <f>V165/T164</f>
        <v>-0.007849675245736515</v>
      </c>
      <c r="X165" s="79">
        <f>X164-V164</f>
        <v>-252</v>
      </c>
      <c r="Y165" s="42">
        <f>X165/V164</f>
        <v>-0.0017643969893225977</v>
      </c>
      <c r="Z165" s="85">
        <f>Z164-X164</f>
        <v>102</v>
      </c>
      <c r="AA165" s="54">
        <f>Z165/X164</f>
        <v>0.0007154229762998605</v>
      </c>
      <c r="AB165" s="84">
        <f>(D164+F164+H164+J164+L164+N164+P164+R164+T164+V164+X164+Z164)/12</f>
        <v>145918.75</v>
      </c>
      <c r="AC165" s="9"/>
    </row>
    <row r="166" spans="1:29" ht="24.75" customHeight="1" thickBot="1" thickTop="1">
      <c r="A166" s="212"/>
      <c r="B166" s="218"/>
      <c r="C166" s="18" t="s">
        <v>21</v>
      </c>
      <c r="D166" s="80">
        <f>D164-D138</f>
        <v>-4962</v>
      </c>
      <c r="E166" s="31">
        <f>D166/D138</f>
        <v>-0.03198092230350295</v>
      </c>
      <c r="F166" s="80">
        <f>F164-F138</f>
        <v>-5630</v>
      </c>
      <c r="G166" s="31">
        <f>F166/F138</f>
        <v>-0.036165784469911096</v>
      </c>
      <c r="H166" s="80">
        <f>H164-H138</f>
        <v>-6745</v>
      </c>
      <c r="I166" s="31">
        <f>H166/H138</f>
        <v>-0.043516690537942423</v>
      </c>
      <c r="J166" s="80">
        <f>J164-J138</f>
        <v>-6123</v>
      </c>
      <c r="K166" s="31">
        <f>J166/J138</f>
        <v>-0.040204865556978234</v>
      </c>
      <c r="L166" s="80">
        <f>L164-L138</f>
        <v>-5573</v>
      </c>
      <c r="M166" s="31">
        <f>L166/L138</f>
        <v>-0.036816584308855003</v>
      </c>
      <c r="N166" s="80">
        <f>N164-N138</f>
        <v>-4663</v>
      </c>
      <c r="O166" s="31">
        <f>N166/N138</f>
        <v>-0.03096260981002782</v>
      </c>
      <c r="P166" s="80">
        <f>P164-P138</f>
        <v>-3475</v>
      </c>
      <c r="Q166" s="31">
        <f>P166/P138</f>
        <v>-0.02315262074341566</v>
      </c>
      <c r="R166" s="80">
        <f>R164-R138</f>
        <v>-3323</v>
      </c>
      <c r="S166" s="31">
        <f>R166/R138</f>
        <v>-0.022256156777646058</v>
      </c>
      <c r="T166" s="80">
        <f>T164-T138</f>
        <v>-5338</v>
      </c>
      <c r="U166" s="31">
        <f>T166/T138</f>
        <v>-0.03575519280877201</v>
      </c>
      <c r="V166" s="80">
        <f>V164-V138</f>
        <v>-6092</v>
      </c>
      <c r="W166" s="31">
        <f>V166/V138</f>
        <v>-0.04090869410476977</v>
      </c>
      <c r="X166" s="80">
        <f>X164-X138</f>
        <v>-5923</v>
      </c>
      <c r="Y166" s="31">
        <f>X166/X138</f>
        <v>-0.039886596271953456</v>
      </c>
      <c r="Z166" s="85">
        <f>Z164-Z138</f>
        <v>-6609</v>
      </c>
      <c r="AA166" s="54">
        <f>Z166/Z138</f>
        <v>-0.04427132177594384</v>
      </c>
      <c r="AB166" s="10"/>
      <c r="AC166" s="43"/>
    </row>
    <row r="167" spans="1:30" ht="24.75" customHeight="1" thickBot="1" thickTop="1">
      <c r="A167" s="212" t="s">
        <v>9</v>
      </c>
      <c r="B167" s="216" t="s">
        <v>19</v>
      </c>
      <c r="C167" s="19"/>
      <c r="D167" s="81">
        <v>5511</v>
      </c>
      <c r="E167" s="23" t="s">
        <v>25</v>
      </c>
      <c r="F167" s="81">
        <v>5296</v>
      </c>
      <c r="G167" s="23" t="s">
        <v>25</v>
      </c>
      <c r="H167" s="81">
        <v>4824</v>
      </c>
      <c r="I167" s="23" t="s">
        <v>25</v>
      </c>
      <c r="J167" s="81">
        <v>4725</v>
      </c>
      <c r="K167" s="23" t="s">
        <v>25</v>
      </c>
      <c r="L167" s="81">
        <v>3532</v>
      </c>
      <c r="M167" s="23" t="s">
        <v>25</v>
      </c>
      <c r="N167" s="81">
        <v>5296</v>
      </c>
      <c r="O167" s="23" t="s">
        <v>25</v>
      </c>
      <c r="P167" s="81">
        <v>6174</v>
      </c>
      <c r="Q167" s="23" t="s">
        <v>25</v>
      </c>
      <c r="R167" s="81">
        <v>4263</v>
      </c>
      <c r="S167" s="23" t="s">
        <v>25</v>
      </c>
      <c r="T167" s="81">
        <v>5935</v>
      </c>
      <c r="U167" s="23" t="s">
        <v>25</v>
      </c>
      <c r="V167" s="81">
        <v>5574</v>
      </c>
      <c r="W167" s="23" t="s">
        <v>25</v>
      </c>
      <c r="X167" s="81">
        <v>4778</v>
      </c>
      <c r="Y167" s="23" t="s">
        <v>25</v>
      </c>
      <c r="Z167" s="87">
        <v>5823</v>
      </c>
      <c r="AA167" s="49" t="s">
        <v>25</v>
      </c>
      <c r="AB167" s="39">
        <f>D167+F167+H167+J167+L167+N167+P167+R167+T167+V167+X167+Z167</f>
        <v>61731</v>
      </c>
      <c r="AC167" s="26"/>
      <c r="AD167" s="29"/>
    </row>
    <row r="168" spans="1:30" ht="24.75" customHeight="1" thickBot="1" thickTop="1">
      <c r="A168" s="212"/>
      <c r="B168" s="217"/>
      <c r="C168" s="17" t="s">
        <v>20</v>
      </c>
      <c r="D168" s="89">
        <f>D167-Z141</f>
        <v>-635</v>
      </c>
      <c r="E168" s="30">
        <f>D168/Z141</f>
        <v>-0.10331923202082656</v>
      </c>
      <c r="F168" s="89">
        <f>F167-D167</f>
        <v>-215</v>
      </c>
      <c r="G168" s="30">
        <f>F168/D167</f>
        <v>-0.03901288332426057</v>
      </c>
      <c r="H168" s="89">
        <f>H167-F167</f>
        <v>-472</v>
      </c>
      <c r="I168" s="30">
        <f>H168/F167</f>
        <v>-0.0891238670694864</v>
      </c>
      <c r="J168" s="89">
        <f>J167-H167</f>
        <v>-99</v>
      </c>
      <c r="K168" s="30">
        <f>J168/H167</f>
        <v>-0.020522388059701493</v>
      </c>
      <c r="L168" s="89">
        <f>L167-J167</f>
        <v>-1193</v>
      </c>
      <c r="M168" s="30">
        <f>L168/J167</f>
        <v>-0.2524867724867725</v>
      </c>
      <c r="N168" s="79">
        <f>N167-L167</f>
        <v>1764</v>
      </c>
      <c r="O168" s="42">
        <f>N168/L167</f>
        <v>0.49943374858437145</v>
      </c>
      <c r="P168" s="79">
        <f>P167-N167</f>
        <v>878</v>
      </c>
      <c r="Q168" s="42">
        <f>P168/N167</f>
        <v>0.16578549848942598</v>
      </c>
      <c r="R168" s="79">
        <f>R167-P167</f>
        <v>-1911</v>
      </c>
      <c r="S168" s="42">
        <f>R168/P167</f>
        <v>-0.30952380952380953</v>
      </c>
      <c r="T168" s="79">
        <f>T167-R167</f>
        <v>1672</v>
      </c>
      <c r="U168" s="42">
        <f>T168/R167</f>
        <v>0.3922120572366878</v>
      </c>
      <c r="V168" s="79">
        <f>V167-T167</f>
        <v>-361</v>
      </c>
      <c r="W168" s="42">
        <f>V168/T167</f>
        <v>-0.060825610783487784</v>
      </c>
      <c r="X168" s="79">
        <f>X167-V167</f>
        <v>-796</v>
      </c>
      <c r="Y168" s="42">
        <f>X168/V167</f>
        <v>-0.14280588446358092</v>
      </c>
      <c r="Z168" s="85">
        <f>Z167-X167</f>
        <v>1045</v>
      </c>
      <c r="AA168" s="54">
        <f>Z168/X167</f>
        <v>0.21871075763917958</v>
      </c>
      <c r="AB168" s="147">
        <f>AB167-D167-F167-H167-J167-L167-N167-P167-R167-T167-V167-X167</f>
        <v>5823</v>
      </c>
      <c r="AC168" s="48"/>
      <c r="AD168" s="91"/>
    </row>
    <row r="169" spans="1:30" ht="24.75" customHeight="1" thickBot="1" thickTop="1">
      <c r="A169" s="212"/>
      <c r="B169" s="218"/>
      <c r="C169" s="18" t="s">
        <v>21</v>
      </c>
      <c r="D169" s="80">
        <f>D167-D141</f>
        <v>-488</v>
      </c>
      <c r="E169" s="31">
        <f>D169/D141</f>
        <v>-0.08134689114852475</v>
      </c>
      <c r="F169" s="80">
        <f>F167-F141</f>
        <v>112</v>
      </c>
      <c r="G169" s="31">
        <f>F169/F141</f>
        <v>0.021604938271604937</v>
      </c>
      <c r="H169" s="80">
        <f>H167-H141</f>
        <v>-455</v>
      </c>
      <c r="I169" s="31">
        <f>H169/H141</f>
        <v>-0.0861905663951506</v>
      </c>
      <c r="J169" s="80">
        <f>J167-J141</f>
        <v>-148</v>
      </c>
      <c r="K169" s="31">
        <f>J169/J141</f>
        <v>-0.03037143443463985</v>
      </c>
      <c r="L169" s="80">
        <f>L167-L141</f>
        <v>-1145</v>
      </c>
      <c r="M169" s="31">
        <f>L169/L141</f>
        <v>-0.24481505238400683</v>
      </c>
      <c r="N169" s="80">
        <f>N167-N141</f>
        <v>290</v>
      </c>
      <c r="O169" s="31">
        <f>N169/N141</f>
        <v>0.05793048341989612</v>
      </c>
      <c r="P169" s="80">
        <f>P167-P141</f>
        <v>-126</v>
      </c>
      <c r="Q169" s="31">
        <f>P169/P141</f>
        <v>-0.02</v>
      </c>
      <c r="R169" s="80">
        <f>R167-R141</f>
        <v>-810</v>
      </c>
      <c r="S169" s="31">
        <f>R169/R141</f>
        <v>-0.1596688350088705</v>
      </c>
      <c r="T169" s="80">
        <f>T167-T141</f>
        <v>-62</v>
      </c>
      <c r="U169" s="31">
        <f>T169/T141</f>
        <v>-0.010338502584625646</v>
      </c>
      <c r="V169" s="80">
        <f>V167-V141</f>
        <v>-360</v>
      </c>
      <c r="W169" s="31">
        <f>V169/V141</f>
        <v>-0.06066734074823053</v>
      </c>
      <c r="X169" s="80">
        <f>X167-X141</f>
        <v>-509</v>
      </c>
      <c r="Y169" s="31">
        <f>X169/X141</f>
        <v>-0.09627387932665027</v>
      </c>
      <c r="Z169" s="85">
        <f>Z167-Z141</f>
        <v>-323</v>
      </c>
      <c r="AA169" s="54">
        <f>Z169/Z141</f>
        <v>-0.05255450699642043</v>
      </c>
      <c r="AB169" s="40"/>
      <c r="AC169" s="90"/>
      <c r="AD169" s="47"/>
    </row>
    <row r="170" spans="1:30" ht="24.75" customHeight="1" thickBot="1" thickTop="1">
      <c r="A170" s="212" t="s">
        <v>10</v>
      </c>
      <c r="B170" s="216" t="s">
        <v>17</v>
      </c>
      <c r="C170" s="20"/>
      <c r="D170" s="82">
        <v>1674</v>
      </c>
      <c r="E170" s="23" t="s">
        <v>25</v>
      </c>
      <c r="F170" s="82">
        <v>2553</v>
      </c>
      <c r="G170" s="23" t="s">
        <v>25</v>
      </c>
      <c r="H170" s="82">
        <v>2561</v>
      </c>
      <c r="I170" s="23" t="s">
        <v>25</v>
      </c>
      <c r="J170" s="82">
        <v>3174</v>
      </c>
      <c r="K170" s="23" t="s">
        <v>25</v>
      </c>
      <c r="L170" s="82">
        <v>1886</v>
      </c>
      <c r="M170" s="23" t="s">
        <v>25</v>
      </c>
      <c r="N170" s="82">
        <v>2687</v>
      </c>
      <c r="O170" s="23" t="s">
        <v>25</v>
      </c>
      <c r="P170" s="82">
        <v>2668</v>
      </c>
      <c r="Q170" s="23" t="s">
        <v>25</v>
      </c>
      <c r="R170" s="82">
        <v>1747</v>
      </c>
      <c r="S170" s="23" t="s">
        <v>25</v>
      </c>
      <c r="T170" s="82">
        <v>4858</v>
      </c>
      <c r="U170" s="23" t="s">
        <v>25</v>
      </c>
      <c r="V170" s="82">
        <v>3330</v>
      </c>
      <c r="W170" s="23" t="s">
        <v>25</v>
      </c>
      <c r="X170" s="82">
        <v>2230</v>
      </c>
      <c r="Y170" s="23" t="s">
        <v>25</v>
      </c>
      <c r="Z170" s="88">
        <v>2307</v>
      </c>
      <c r="AA170" s="49" t="s">
        <v>25</v>
      </c>
      <c r="AB170" s="39">
        <f>D170+F170+H170+J170+L170+N170+P170+R170+T170+V170+X170+Z170</f>
        <v>31675</v>
      </c>
      <c r="AC170" s="26"/>
      <c r="AD170" s="29"/>
    </row>
    <row r="171" spans="1:30" ht="24.75" customHeight="1" thickBot="1" thickTop="1">
      <c r="A171" s="212"/>
      <c r="B171" s="217"/>
      <c r="C171" s="21" t="s">
        <v>20</v>
      </c>
      <c r="D171" s="89">
        <f>D170-Z144</f>
        <v>-535</v>
      </c>
      <c r="E171" s="30">
        <f>D171/Z144</f>
        <v>-0.24219103666817565</v>
      </c>
      <c r="F171" s="89">
        <f>F170-D170</f>
        <v>879</v>
      </c>
      <c r="G171" s="30">
        <f>F171/D170</f>
        <v>0.525089605734767</v>
      </c>
      <c r="H171" s="89">
        <f>H170-F170</f>
        <v>8</v>
      </c>
      <c r="I171" s="30">
        <f>H171/F170</f>
        <v>0.003133568350959655</v>
      </c>
      <c r="J171" s="89">
        <f>J170-H170</f>
        <v>613</v>
      </c>
      <c r="K171" s="30">
        <f>J171/H170</f>
        <v>0.23935962514642717</v>
      </c>
      <c r="L171" s="89">
        <f>L170-J170</f>
        <v>-1288</v>
      </c>
      <c r="M171" s="30">
        <f>L171/J170</f>
        <v>-0.4057971014492754</v>
      </c>
      <c r="N171" s="79">
        <f>N170-L170</f>
        <v>801</v>
      </c>
      <c r="O171" s="42">
        <f>N171/L170</f>
        <v>0.4247083775185578</v>
      </c>
      <c r="P171" s="79">
        <f>P170-N170</f>
        <v>-19</v>
      </c>
      <c r="Q171" s="42">
        <f>P171/N170</f>
        <v>-0.0070710829921845925</v>
      </c>
      <c r="R171" s="79">
        <f>R170-P170</f>
        <v>-921</v>
      </c>
      <c r="S171" s="42">
        <f>R171/P170</f>
        <v>-0.3452023988005997</v>
      </c>
      <c r="T171" s="79">
        <f>T170-R170</f>
        <v>3111</v>
      </c>
      <c r="U171" s="42">
        <f>T171/R170</f>
        <v>1.780767029192902</v>
      </c>
      <c r="V171" s="79">
        <f>V170-T170</f>
        <v>-1528</v>
      </c>
      <c r="W171" s="42">
        <f>V171/T170</f>
        <v>-0.3145327295183203</v>
      </c>
      <c r="X171" s="79">
        <f>X170-V170</f>
        <v>-1100</v>
      </c>
      <c r="Y171" s="42">
        <f>X171/V170</f>
        <v>-0.3303303303303303</v>
      </c>
      <c r="Z171" s="85">
        <f>Z170-X170</f>
        <v>77</v>
      </c>
      <c r="AA171" s="54">
        <f>Z171/X170</f>
        <v>0.03452914798206278</v>
      </c>
      <c r="AB171" s="147">
        <f>AB170-D170-F170-H170-J170-L170-N170-P170-R170-T170-V170-X170</f>
        <v>2307</v>
      </c>
      <c r="AC171" s="48"/>
      <c r="AD171" s="91"/>
    </row>
    <row r="172" spans="1:30" ht="24.75" customHeight="1" thickBot="1" thickTop="1">
      <c r="A172" s="212"/>
      <c r="B172" s="218"/>
      <c r="C172" s="18" t="s">
        <v>21</v>
      </c>
      <c r="D172" s="80">
        <f>D170-D144</f>
        <v>278</v>
      </c>
      <c r="E172" s="31">
        <f>D172/D144</f>
        <v>0.1991404011461318</v>
      </c>
      <c r="F172" s="80">
        <f>F171-F144</f>
        <v>-1191</v>
      </c>
      <c r="G172" s="31">
        <f>F172/F144</f>
        <v>-0.5753623188405798</v>
      </c>
      <c r="H172" s="80">
        <f>H171-H144</f>
        <v>-2382</v>
      </c>
      <c r="I172" s="31">
        <f>H172/H144</f>
        <v>-0.9966527196652719</v>
      </c>
      <c r="J172" s="80">
        <f>J171-J144</f>
        <v>-2303</v>
      </c>
      <c r="K172" s="31">
        <f>J172/J144</f>
        <v>-0.7897805212620027</v>
      </c>
      <c r="L172" s="80">
        <f>L171-L144</f>
        <v>-3487</v>
      </c>
      <c r="M172" s="31">
        <f>L172/L144</f>
        <v>-1.5857207821737154</v>
      </c>
      <c r="N172" s="80">
        <f>N171-N144</f>
        <v>-1509</v>
      </c>
      <c r="O172" s="31">
        <f>N172/N144</f>
        <v>-0.6532467532467533</v>
      </c>
      <c r="P172" s="80">
        <f>P171-P144</f>
        <v>-2720</v>
      </c>
      <c r="Q172" s="31">
        <f>P172/P144</f>
        <v>-1.007034431691966</v>
      </c>
      <c r="R172" s="80">
        <f>R171-R144</f>
        <v>-2994</v>
      </c>
      <c r="S172" s="31">
        <f>R172/R144</f>
        <v>-1.4442836468885674</v>
      </c>
      <c r="T172" s="80">
        <f>T171-T144</f>
        <v>378</v>
      </c>
      <c r="U172" s="31">
        <f>T172/T144</f>
        <v>0.13830954994511527</v>
      </c>
      <c r="V172" s="80">
        <f>V171-V144</f>
        <v>-4041</v>
      </c>
      <c r="W172" s="31">
        <f>V172/V144</f>
        <v>-1.6080382013529646</v>
      </c>
      <c r="X172" s="80">
        <f>X171-X144</f>
        <v>-3586</v>
      </c>
      <c r="Y172" s="31">
        <f>X172/X144</f>
        <v>-1.4424778761061947</v>
      </c>
      <c r="Z172" s="85">
        <f>Z171-Z144</f>
        <v>-2132</v>
      </c>
      <c r="AA172" s="54">
        <f>Z172/Z144</f>
        <v>-0.965142598460842</v>
      </c>
      <c r="AB172" s="40"/>
      <c r="AC172" s="48"/>
      <c r="AD172" s="47"/>
    </row>
    <row r="173" spans="1:30" ht="24.75" customHeight="1" thickBot="1" thickTop="1">
      <c r="A173" s="212" t="s">
        <v>11</v>
      </c>
      <c r="B173" s="216" t="s">
        <v>18</v>
      </c>
      <c r="C173" s="20"/>
      <c r="D173" s="82">
        <v>1496</v>
      </c>
      <c r="E173" s="23" t="s">
        <v>25</v>
      </c>
      <c r="F173" s="82">
        <v>822</v>
      </c>
      <c r="G173" s="23" t="s">
        <v>25</v>
      </c>
      <c r="H173" s="82">
        <v>1048</v>
      </c>
      <c r="I173" s="23" t="s">
        <v>25</v>
      </c>
      <c r="J173" s="82">
        <v>1049</v>
      </c>
      <c r="K173" s="23" t="s">
        <v>25</v>
      </c>
      <c r="L173" s="82">
        <v>698</v>
      </c>
      <c r="M173" s="23" t="s">
        <v>25</v>
      </c>
      <c r="N173" s="82">
        <v>628</v>
      </c>
      <c r="O173" s="23" t="s">
        <v>25</v>
      </c>
      <c r="P173" s="82">
        <v>1085</v>
      </c>
      <c r="Q173" s="23" t="s">
        <v>25</v>
      </c>
      <c r="R173" s="82">
        <v>1870</v>
      </c>
      <c r="S173" s="23" t="s">
        <v>25</v>
      </c>
      <c r="T173" s="82">
        <v>1322</v>
      </c>
      <c r="U173" s="23" t="s">
        <v>25</v>
      </c>
      <c r="V173" s="82">
        <v>1297</v>
      </c>
      <c r="W173" s="23" t="s">
        <v>25</v>
      </c>
      <c r="X173" s="82">
        <v>694</v>
      </c>
      <c r="Y173" s="23" t="s">
        <v>25</v>
      </c>
      <c r="Z173" s="88">
        <v>898</v>
      </c>
      <c r="AA173" s="49" t="s">
        <v>25</v>
      </c>
      <c r="AB173" s="39">
        <f>D173+F173+H173+J173+L173+N173+P173+R173+T173+V173+X173+Z173</f>
        <v>12907</v>
      </c>
      <c r="AC173" s="26"/>
      <c r="AD173" s="29"/>
    </row>
    <row r="174" spans="1:30" ht="24.75" customHeight="1" thickBot="1" thickTop="1">
      <c r="A174" s="212"/>
      <c r="B174" s="217"/>
      <c r="C174" s="21" t="s">
        <v>20</v>
      </c>
      <c r="D174" s="89">
        <f>D173-Z147</f>
        <v>405</v>
      </c>
      <c r="E174" s="30">
        <f>D174/Z147</f>
        <v>0.3712190650779102</v>
      </c>
      <c r="F174" s="89">
        <f>F173-D173</f>
        <v>-674</v>
      </c>
      <c r="G174" s="30">
        <f>F174/D173</f>
        <v>-0.4505347593582888</v>
      </c>
      <c r="H174" s="89">
        <f>H173-F173</f>
        <v>226</v>
      </c>
      <c r="I174" s="30">
        <f>H174/F173</f>
        <v>0.2749391727493917</v>
      </c>
      <c r="J174" s="89">
        <f>J173-H173</f>
        <v>1</v>
      </c>
      <c r="K174" s="30">
        <f>J174/H173</f>
        <v>0.0009541984732824427</v>
      </c>
      <c r="L174" s="89">
        <f>L173-J173</f>
        <v>-351</v>
      </c>
      <c r="M174" s="30">
        <f>L174/J173</f>
        <v>-0.334604385128694</v>
      </c>
      <c r="N174" s="79">
        <f>N173-L173</f>
        <v>-70</v>
      </c>
      <c r="O174" s="42">
        <f>N174/L173</f>
        <v>-0.10028653295128939</v>
      </c>
      <c r="P174" s="79">
        <f>P173-N173</f>
        <v>457</v>
      </c>
      <c r="Q174" s="42">
        <f>P174/N173</f>
        <v>0.7277070063694268</v>
      </c>
      <c r="R174" s="79">
        <f>R173-P173</f>
        <v>785</v>
      </c>
      <c r="S174" s="42">
        <f>R174/P173</f>
        <v>0.7235023041474654</v>
      </c>
      <c r="T174" s="79">
        <f>T173-R173</f>
        <v>-548</v>
      </c>
      <c r="U174" s="42">
        <f>T174/R173</f>
        <v>-0.293048128342246</v>
      </c>
      <c r="V174" s="79">
        <f>V173-T173</f>
        <v>-25</v>
      </c>
      <c r="W174" s="42">
        <f>V174/T173</f>
        <v>-0.018910741301059002</v>
      </c>
      <c r="X174" s="79">
        <f>X173-V173</f>
        <v>-603</v>
      </c>
      <c r="Y174" s="42">
        <f>X174/V173</f>
        <v>-0.46491904394757133</v>
      </c>
      <c r="Z174" s="85">
        <f>Z173-X173</f>
        <v>204</v>
      </c>
      <c r="AA174" s="54">
        <f>Z174/X173</f>
        <v>0.29394812680115273</v>
      </c>
      <c r="AB174" s="147">
        <f>AB173-D173-F173-H173-J173-L173-N173-P173-R173-T173-V173-X173</f>
        <v>898</v>
      </c>
      <c r="AC174" s="48"/>
      <c r="AD174" s="91"/>
    </row>
    <row r="175" spans="1:30" ht="24.75" customHeight="1" thickBot="1" thickTop="1">
      <c r="A175" s="212"/>
      <c r="B175" s="218"/>
      <c r="C175" s="18" t="s">
        <v>21</v>
      </c>
      <c r="D175" s="80">
        <f>D173-D147</f>
        <v>924</v>
      </c>
      <c r="E175" s="31">
        <f>D175/D147</f>
        <v>1.6153846153846154</v>
      </c>
      <c r="F175" s="80">
        <f>F173-F147</f>
        <v>247</v>
      </c>
      <c r="G175" s="31">
        <f>F175/F147</f>
        <v>0.4295652173913043</v>
      </c>
      <c r="H175" s="80">
        <f>H173-H147</f>
        <v>241</v>
      </c>
      <c r="I175" s="31">
        <f>H175/H147</f>
        <v>0.298636926889715</v>
      </c>
      <c r="J175" s="80">
        <f>J173-J147</f>
        <v>223</v>
      </c>
      <c r="K175" s="31">
        <f>J175/J147</f>
        <v>0.26997578692493945</v>
      </c>
      <c r="L175" s="80">
        <f>L173-L147</f>
        <v>27</v>
      </c>
      <c r="M175" s="31">
        <f>L175/L147</f>
        <v>0.040238450074515646</v>
      </c>
      <c r="N175" s="80">
        <f>N173-N147</f>
        <v>-206</v>
      </c>
      <c r="O175" s="31">
        <f>N175/N147</f>
        <v>-0.24700239808153476</v>
      </c>
      <c r="P175" s="80">
        <f>P173-P147</f>
        <v>185</v>
      </c>
      <c r="Q175" s="31">
        <f>P175/P147</f>
        <v>0.20555555555555555</v>
      </c>
      <c r="R175" s="80">
        <f>R173-R147</f>
        <v>554</v>
      </c>
      <c r="S175" s="31">
        <f>R175/R147</f>
        <v>0.4209726443768997</v>
      </c>
      <c r="T175" s="80">
        <f>T173-T147</f>
        <v>268</v>
      </c>
      <c r="U175" s="31">
        <f>T175/T147</f>
        <v>0.25426944971537</v>
      </c>
      <c r="V175" s="80">
        <f>V173-V147</f>
        <v>471</v>
      </c>
      <c r="W175" s="31">
        <f>V175/V147</f>
        <v>0.5702179176755447</v>
      </c>
      <c r="X175" s="80">
        <f>X173-X147</f>
        <v>-511</v>
      </c>
      <c r="Y175" s="31">
        <f>X175/X147</f>
        <v>-0.42406639004149377</v>
      </c>
      <c r="Z175" s="85">
        <f>Z173-Z147</f>
        <v>-193</v>
      </c>
      <c r="AA175" s="54">
        <f>Z175/Z147</f>
        <v>-0.1769019248395967</v>
      </c>
      <c r="AB175" s="40"/>
      <c r="AC175" s="90"/>
      <c r="AD175" s="47"/>
    </row>
    <row r="176" spans="1:30" ht="24.75" customHeight="1" thickBot="1" thickTop="1">
      <c r="A176" s="212" t="s">
        <v>12</v>
      </c>
      <c r="B176" s="216" t="s">
        <v>16</v>
      </c>
      <c r="C176" s="20"/>
      <c r="D176" s="82">
        <v>3795</v>
      </c>
      <c r="E176" s="23" t="s">
        <v>25</v>
      </c>
      <c r="F176" s="82">
        <v>3209</v>
      </c>
      <c r="G176" s="23" t="s">
        <v>25</v>
      </c>
      <c r="H176" s="82">
        <v>3028</v>
      </c>
      <c r="I176" s="23" t="s">
        <v>25</v>
      </c>
      <c r="J176" s="82">
        <v>3041</v>
      </c>
      <c r="K176" s="23" t="s">
        <v>25</v>
      </c>
      <c r="L176" s="82">
        <v>2324</v>
      </c>
      <c r="M176" s="23" t="s">
        <v>25</v>
      </c>
      <c r="N176" s="82">
        <v>3165</v>
      </c>
      <c r="O176" s="23" t="s">
        <v>25</v>
      </c>
      <c r="P176" s="82">
        <v>3470</v>
      </c>
      <c r="Q176" s="23" t="s">
        <v>25</v>
      </c>
      <c r="R176" s="82">
        <v>2368</v>
      </c>
      <c r="S176" s="23" t="s">
        <v>25</v>
      </c>
      <c r="T176" s="82">
        <v>3227</v>
      </c>
      <c r="U176" s="23" t="s">
        <v>25</v>
      </c>
      <c r="V176" s="82">
        <v>3165</v>
      </c>
      <c r="W176" s="23" t="s">
        <v>25</v>
      </c>
      <c r="X176" s="82">
        <v>2879</v>
      </c>
      <c r="Y176" s="23" t="s">
        <v>25</v>
      </c>
      <c r="Z176" s="88">
        <v>3702</v>
      </c>
      <c r="AA176" s="49" t="s">
        <v>25</v>
      </c>
      <c r="AB176" s="39">
        <f>D176+F176+H176+J176+L176+N176+P176+R176+T176+V176+X176+Z176</f>
        <v>37373</v>
      </c>
      <c r="AC176" s="26"/>
      <c r="AD176" s="29"/>
    </row>
    <row r="177" spans="1:30" ht="24.75" customHeight="1" thickBot="1" thickTop="1">
      <c r="A177" s="212"/>
      <c r="B177" s="217"/>
      <c r="C177" s="21" t="s">
        <v>20</v>
      </c>
      <c r="D177" s="89">
        <f>D176-Z150</f>
        <v>-196</v>
      </c>
      <c r="E177" s="30">
        <f>D177/Z150</f>
        <v>-0.04911049862189927</v>
      </c>
      <c r="F177" s="89">
        <f>F176-D176</f>
        <v>-586</v>
      </c>
      <c r="G177" s="30">
        <f>F177/D176</f>
        <v>-0.1544137022397892</v>
      </c>
      <c r="H177" s="89">
        <f>H176-F176</f>
        <v>-181</v>
      </c>
      <c r="I177" s="30">
        <f>H177/F176</f>
        <v>-0.05640386413212839</v>
      </c>
      <c r="J177" s="89">
        <f>J176-H176</f>
        <v>13</v>
      </c>
      <c r="K177" s="30">
        <f>J177/H176</f>
        <v>0.0042932628797886395</v>
      </c>
      <c r="L177" s="89">
        <f>L176-J176</f>
        <v>-717</v>
      </c>
      <c r="M177" s="30">
        <f>L177/J176</f>
        <v>-0.23577770470240053</v>
      </c>
      <c r="N177" s="79">
        <f>N176-L176</f>
        <v>841</v>
      </c>
      <c r="O177" s="42">
        <f>N177/L176</f>
        <v>0.36187607573149744</v>
      </c>
      <c r="P177" s="79">
        <f>P176-N176</f>
        <v>305</v>
      </c>
      <c r="Q177" s="42">
        <f>P177/N176</f>
        <v>0.09636650868878358</v>
      </c>
      <c r="R177" s="79">
        <f>R176-P176</f>
        <v>-1102</v>
      </c>
      <c r="S177" s="42">
        <f>R177/P176</f>
        <v>-0.3175792507204611</v>
      </c>
      <c r="T177" s="79">
        <f>T176-R176</f>
        <v>859</v>
      </c>
      <c r="U177" s="42">
        <f>T177/R176</f>
        <v>0.3627533783783784</v>
      </c>
      <c r="V177" s="79">
        <f>V176-T176</f>
        <v>-62</v>
      </c>
      <c r="W177" s="42">
        <f>V177/T176</f>
        <v>-0.01921289123024481</v>
      </c>
      <c r="X177" s="79">
        <f>X176-V176</f>
        <v>-286</v>
      </c>
      <c r="Y177" s="42">
        <f>X177/V176</f>
        <v>-0.09036334913112164</v>
      </c>
      <c r="Z177" s="85">
        <f>Z176-X176</f>
        <v>823</v>
      </c>
      <c r="AA177" s="54">
        <f>Z177/X176</f>
        <v>0.285863146926016</v>
      </c>
      <c r="AB177" s="147">
        <f>AB176-D176-F176-H176-J176-L176-N176-P176-R176-T176-V176-X176</f>
        <v>3702</v>
      </c>
      <c r="AC177" s="12"/>
      <c r="AD177" s="91"/>
    </row>
    <row r="178" spans="1:29" ht="24.75" customHeight="1" thickBot="1" thickTop="1">
      <c r="A178" s="212"/>
      <c r="B178" s="218"/>
      <c r="C178" s="18" t="s">
        <v>21</v>
      </c>
      <c r="D178" s="80">
        <f>D176-D150</f>
        <v>-348</v>
      </c>
      <c r="E178" s="31">
        <f>D178/D150</f>
        <v>-0.08399710354815351</v>
      </c>
      <c r="F178" s="80">
        <f>F176-F150</f>
        <v>-11</v>
      </c>
      <c r="G178" s="31">
        <f>F178/F150</f>
        <v>-0.0034161490683229812</v>
      </c>
      <c r="H178" s="80">
        <f>H176-H150</f>
        <v>-471</v>
      </c>
      <c r="I178" s="31">
        <f>H178/H150</f>
        <v>-0.13460988853958275</v>
      </c>
      <c r="J178" s="80">
        <f>J176-J150</f>
        <v>-232</v>
      </c>
      <c r="K178" s="31">
        <f>J178/J150</f>
        <v>-0.07088298197372442</v>
      </c>
      <c r="L178" s="80">
        <f>L176-L150</f>
        <v>-933</v>
      </c>
      <c r="M178" s="31">
        <f>L178/L150</f>
        <v>-0.28645993245317775</v>
      </c>
      <c r="N178" s="80">
        <f>N176-N150</f>
        <v>265</v>
      </c>
      <c r="O178" s="31">
        <f>N178/N150</f>
        <v>0.09137931034482759</v>
      </c>
      <c r="P178" s="80">
        <f>P176-P150</f>
        <v>-69</v>
      </c>
      <c r="Q178" s="31">
        <f>P178/P150</f>
        <v>-0.01949703306018649</v>
      </c>
      <c r="R178" s="80">
        <f>R176-R150</f>
        <v>-533</v>
      </c>
      <c r="S178" s="31">
        <f>R178/R150</f>
        <v>-0.1837297483626336</v>
      </c>
      <c r="T178" s="80">
        <f>T176-T150</f>
        <v>-93</v>
      </c>
      <c r="U178" s="31">
        <f>T178/T150</f>
        <v>-0.028012048192771085</v>
      </c>
      <c r="V178" s="80">
        <f>V176-V150</f>
        <v>-277</v>
      </c>
      <c r="W178" s="31">
        <f>V178/V150</f>
        <v>-0.08047646717024985</v>
      </c>
      <c r="X178" s="80">
        <f>X176-X150</f>
        <v>-337</v>
      </c>
      <c r="Y178" s="31">
        <f>X178/X150</f>
        <v>-0.10478855721393035</v>
      </c>
      <c r="Z178" s="85">
        <f>Z176-Z150</f>
        <v>-289</v>
      </c>
      <c r="AA178" s="54">
        <f>Z178/Z150</f>
        <v>-0.07241292909045352</v>
      </c>
      <c r="AB178" s="10"/>
      <c r="AC178" s="9"/>
    </row>
    <row r="179" spans="1:29" ht="24.75" customHeight="1" thickBot="1">
      <c r="A179" s="214" t="s">
        <v>13</v>
      </c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10"/>
      <c r="AC179" s="9"/>
    </row>
    <row r="180" spans="1:29" ht="24.75" customHeight="1" thickBot="1">
      <c r="A180" s="212" t="s">
        <v>14</v>
      </c>
      <c r="B180" s="216" t="s">
        <v>15</v>
      </c>
      <c r="C180" s="5"/>
      <c r="D180" s="82">
        <v>2608</v>
      </c>
      <c r="E180" s="23" t="s">
        <v>25</v>
      </c>
      <c r="F180" s="82">
        <v>2880</v>
      </c>
      <c r="G180" s="23" t="s">
        <v>25</v>
      </c>
      <c r="H180" s="82">
        <v>2923</v>
      </c>
      <c r="I180" s="23" t="s">
        <v>25</v>
      </c>
      <c r="J180" s="82">
        <v>2753</v>
      </c>
      <c r="K180" s="23" t="s">
        <v>25</v>
      </c>
      <c r="L180" s="82">
        <v>2501</v>
      </c>
      <c r="M180" s="23" t="s">
        <v>25</v>
      </c>
      <c r="N180" s="82">
        <v>2317</v>
      </c>
      <c r="O180" s="23" t="s">
        <v>25</v>
      </c>
      <c r="P180" s="82">
        <v>2378</v>
      </c>
      <c r="Q180" s="23" t="s">
        <v>25</v>
      </c>
      <c r="R180" s="82">
        <v>2307</v>
      </c>
      <c r="S180" s="23" t="s">
        <v>25</v>
      </c>
      <c r="T180" s="82">
        <v>1887</v>
      </c>
      <c r="U180" s="23" t="s">
        <v>25</v>
      </c>
      <c r="V180" s="82">
        <v>2114</v>
      </c>
      <c r="W180" s="23" t="s">
        <v>25</v>
      </c>
      <c r="X180" s="82">
        <v>2212</v>
      </c>
      <c r="Y180" s="23" t="s">
        <v>25</v>
      </c>
      <c r="Z180" s="116">
        <v>2028</v>
      </c>
      <c r="AA180" s="117" t="s">
        <v>25</v>
      </c>
      <c r="AB180" s="10"/>
      <c r="AC180" s="9"/>
    </row>
    <row r="181" spans="1:29" ht="24.75" customHeight="1" thickBot="1" thickTop="1">
      <c r="A181" s="212"/>
      <c r="B181" s="217"/>
      <c r="C181" s="21" t="s">
        <v>20</v>
      </c>
      <c r="D181" s="89">
        <f>D180-Z154</f>
        <v>29</v>
      </c>
      <c r="E181" s="30">
        <f>D181/Z154</f>
        <v>0.011244668476153548</v>
      </c>
      <c r="F181" s="89">
        <f>F180-D180</f>
        <v>272</v>
      </c>
      <c r="G181" s="30">
        <f>F181/D180</f>
        <v>0.10429447852760736</v>
      </c>
      <c r="H181" s="89">
        <f>H180-F180</f>
        <v>43</v>
      </c>
      <c r="I181" s="30">
        <f>H181/F180</f>
        <v>0.014930555555555556</v>
      </c>
      <c r="J181" s="89">
        <f>J180-H180</f>
        <v>-170</v>
      </c>
      <c r="K181" s="30">
        <f>J181/H180</f>
        <v>-0.058159425248032845</v>
      </c>
      <c r="L181" s="89">
        <f>L180-J180</f>
        <v>-252</v>
      </c>
      <c r="M181" s="30">
        <f>L181/J180</f>
        <v>-0.09153650563022157</v>
      </c>
      <c r="N181" s="79">
        <f>N180-L180</f>
        <v>-184</v>
      </c>
      <c r="O181" s="42">
        <f>N181/L180</f>
        <v>-0.07357057177129149</v>
      </c>
      <c r="P181" s="79">
        <f>P180-N180</f>
        <v>61</v>
      </c>
      <c r="Q181" s="42">
        <f>P181/N180</f>
        <v>0.026327147173068624</v>
      </c>
      <c r="R181" s="79">
        <f>R180-P180</f>
        <v>-71</v>
      </c>
      <c r="S181" s="42">
        <f>R181/P180</f>
        <v>-0.029857022708158116</v>
      </c>
      <c r="T181" s="79">
        <f>T180-R180</f>
        <v>-420</v>
      </c>
      <c r="U181" s="42">
        <f>T181/R180</f>
        <v>-0.18205461638491546</v>
      </c>
      <c r="V181" s="79">
        <f>V180-T180</f>
        <v>227</v>
      </c>
      <c r="W181" s="42">
        <f>V181/T180</f>
        <v>0.12029676735559089</v>
      </c>
      <c r="X181" s="79">
        <f>X180-V180</f>
        <v>98</v>
      </c>
      <c r="Y181" s="42">
        <f>X181/V180</f>
        <v>0.046357615894039736</v>
      </c>
      <c r="Z181" s="85">
        <f>Z180-X180</f>
        <v>-184</v>
      </c>
      <c r="AA181" s="54">
        <f>Z181/X180</f>
        <v>-0.08318264014466546</v>
      </c>
      <c r="AB181" s="10"/>
      <c r="AC181" s="9"/>
    </row>
    <row r="182" spans="1:29" ht="24.75" customHeight="1" thickBot="1" thickTop="1">
      <c r="A182" s="212"/>
      <c r="B182" s="218"/>
      <c r="C182" s="18" t="s">
        <v>21</v>
      </c>
      <c r="D182" s="80">
        <f>D180-D154</f>
        <v>844</v>
      </c>
      <c r="E182" s="31">
        <f>D182/D154</f>
        <v>0.47845804988662133</v>
      </c>
      <c r="F182" s="80">
        <f>F180-F154</f>
        <v>927</v>
      </c>
      <c r="G182" s="31">
        <f>F182/F154</f>
        <v>0.47465437788018433</v>
      </c>
      <c r="H182" s="80">
        <f>H180-H154</f>
        <v>375</v>
      </c>
      <c r="I182" s="31">
        <f>H182/H154</f>
        <v>0.14717425431711145</v>
      </c>
      <c r="J182" s="80">
        <f>J180-J154</f>
        <v>-111</v>
      </c>
      <c r="K182" s="31">
        <f>J182/J154</f>
        <v>-0.03875698324022346</v>
      </c>
      <c r="L182" s="80">
        <f>L180-L154</f>
        <v>-443</v>
      </c>
      <c r="M182" s="31">
        <f>L182/L154</f>
        <v>-0.15047554347826086</v>
      </c>
      <c r="N182" s="80">
        <f>N180-N154</f>
        <v>-788</v>
      </c>
      <c r="O182" s="31">
        <f>N182/N154</f>
        <v>-0.2537842190016103</v>
      </c>
      <c r="P182" s="80">
        <f>P180-P154</f>
        <v>-440</v>
      </c>
      <c r="Q182" s="31">
        <f>P182/P154</f>
        <v>-0.15613910574875797</v>
      </c>
      <c r="R182" s="80">
        <f>R180-R154</f>
        <v>-646</v>
      </c>
      <c r="S182" s="31">
        <f>R182/R154</f>
        <v>-0.21876058245851676</v>
      </c>
      <c r="T182" s="80">
        <f>T180-T154</f>
        <v>-773</v>
      </c>
      <c r="U182" s="31">
        <f>T182/T154</f>
        <v>-0.29060150375939847</v>
      </c>
      <c r="V182" s="80">
        <f>V180-V154</f>
        <v>-601</v>
      </c>
      <c r="W182" s="31">
        <f>V182/V154</f>
        <v>-0.22136279926335176</v>
      </c>
      <c r="X182" s="80">
        <f>X180-X154</f>
        <v>-729</v>
      </c>
      <c r="Y182" s="31">
        <f>X182/X154</f>
        <v>-0.24787487249234955</v>
      </c>
      <c r="Z182" s="85">
        <f>Z180-Z154</f>
        <v>-551</v>
      </c>
      <c r="AA182" s="54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301" t="s">
        <v>133</v>
      </c>
      <c r="B184" s="301"/>
      <c r="C184" s="301"/>
      <c r="D184" s="301"/>
      <c r="E184" s="301"/>
      <c r="F184" s="301"/>
      <c r="G184" s="301"/>
      <c r="H184" s="301"/>
      <c r="I184" s="301"/>
      <c r="J184" s="301"/>
      <c r="K184" s="301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212" t="s">
        <v>0</v>
      </c>
      <c r="B186" s="262" t="s">
        <v>1</v>
      </c>
      <c r="C186" s="247"/>
      <c r="D186" s="214" t="s">
        <v>130</v>
      </c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  <c r="AA186" s="249"/>
      <c r="AB186" s="250" t="s">
        <v>22</v>
      </c>
      <c r="AC186" s="235" t="s">
        <v>23</v>
      </c>
      <c r="AD186" s="236"/>
    </row>
    <row r="187" spans="1:30" ht="16.5" customHeight="1" thickBot="1" thickTop="1">
      <c r="A187" s="212"/>
      <c r="B187" s="263"/>
      <c r="C187" s="212"/>
      <c r="D187" s="239" t="s">
        <v>4</v>
      </c>
      <c r="E187" s="240"/>
      <c r="F187" s="239" t="s">
        <v>5</v>
      </c>
      <c r="G187" s="240"/>
      <c r="H187" s="239" t="s">
        <v>26</v>
      </c>
      <c r="I187" s="240"/>
      <c r="J187" s="239" t="s">
        <v>27</v>
      </c>
      <c r="K187" s="240"/>
      <c r="L187" s="239" t="s">
        <v>28</v>
      </c>
      <c r="M187" s="240"/>
      <c r="N187" s="239" t="s">
        <v>29</v>
      </c>
      <c r="O187" s="240"/>
      <c r="P187" s="239" t="s">
        <v>33</v>
      </c>
      <c r="Q187" s="240"/>
      <c r="R187" s="239" t="s">
        <v>40</v>
      </c>
      <c r="S187" s="240"/>
      <c r="T187" s="239" t="s">
        <v>45</v>
      </c>
      <c r="U187" s="240"/>
      <c r="V187" s="239" t="s">
        <v>46</v>
      </c>
      <c r="W187" s="240"/>
      <c r="X187" s="239" t="s">
        <v>49</v>
      </c>
      <c r="Y187" s="240"/>
      <c r="Z187" s="219" t="s">
        <v>50</v>
      </c>
      <c r="AA187" s="220"/>
      <c r="AB187" s="251"/>
      <c r="AC187" s="237"/>
      <c r="AD187" s="238"/>
    </row>
    <row r="188" spans="1:30" ht="16.5" customHeight="1" thickBot="1" thickTop="1">
      <c r="A188" s="2"/>
      <c r="B188" s="1"/>
      <c r="C188" s="266" t="s">
        <v>38</v>
      </c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3"/>
      <c r="AB188" s="252"/>
      <c r="AC188" s="24" t="s">
        <v>24</v>
      </c>
      <c r="AD188" s="25" t="s">
        <v>25</v>
      </c>
    </row>
    <row r="189" spans="1:30" ht="13.5" thickBot="1">
      <c r="A189" s="3"/>
      <c r="B189" s="3"/>
      <c r="C189" s="3"/>
      <c r="D189" s="6"/>
      <c r="E189" s="3"/>
      <c r="F189" s="36"/>
      <c r="G189" s="4"/>
      <c r="H189" s="37"/>
      <c r="I189" s="16"/>
      <c r="J189" s="36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284"/>
      <c r="AC189" s="258"/>
      <c r="AD189" s="259"/>
    </row>
    <row r="190" spans="1:30" ht="27" customHeight="1" thickBot="1" thickTop="1">
      <c r="A190" s="212" t="s">
        <v>7</v>
      </c>
      <c r="B190" s="216" t="s">
        <v>8</v>
      </c>
      <c r="C190" s="7"/>
      <c r="D190" s="78">
        <v>143707</v>
      </c>
      <c r="E190" s="22" t="s">
        <v>25</v>
      </c>
      <c r="F190" s="78">
        <v>143840</v>
      </c>
      <c r="G190" s="22" t="s">
        <v>25</v>
      </c>
      <c r="H190" s="78">
        <v>142804</v>
      </c>
      <c r="I190" s="22" t="s">
        <v>25</v>
      </c>
      <c r="J190" s="78">
        <v>141138</v>
      </c>
      <c r="K190" s="22" t="s">
        <v>25</v>
      </c>
      <c r="L190" s="78">
        <v>139677</v>
      </c>
      <c r="M190" s="22" t="s">
        <v>25</v>
      </c>
      <c r="N190" s="78">
        <v>140294</v>
      </c>
      <c r="O190" s="22" t="s">
        <v>25</v>
      </c>
      <c r="P190" s="78">
        <v>140133</v>
      </c>
      <c r="Q190" s="22" t="s">
        <v>25</v>
      </c>
      <c r="R190" s="78">
        <v>138220</v>
      </c>
      <c r="S190" s="22" t="s">
        <v>25</v>
      </c>
      <c r="T190" s="78">
        <v>137502</v>
      </c>
      <c r="U190" s="22" t="s">
        <v>25</v>
      </c>
      <c r="V190" s="78">
        <v>135569</v>
      </c>
      <c r="W190" s="22" t="s">
        <v>25</v>
      </c>
      <c r="X190" s="78">
        <v>135115</v>
      </c>
      <c r="Y190" s="22" t="s">
        <v>25</v>
      </c>
      <c r="Z190" s="84">
        <v>135585</v>
      </c>
      <c r="AA190" s="49" t="s">
        <v>25</v>
      </c>
      <c r="AB190" s="277"/>
      <c r="AC190" s="307"/>
      <c r="AD190" s="61"/>
    </row>
    <row r="191" spans="1:29" ht="27" customHeight="1" thickBot="1" thickTop="1">
      <c r="A191" s="212"/>
      <c r="B191" s="217"/>
      <c r="C191" s="17" t="s">
        <v>20</v>
      </c>
      <c r="D191" s="89">
        <f>D190-Z164</f>
        <v>1032</v>
      </c>
      <c r="E191" s="30">
        <f>D191/Z164</f>
        <v>0.0072332223585070965</v>
      </c>
      <c r="F191" s="89">
        <f>F190-D190</f>
        <v>133</v>
      </c>
      <c r="G191" s="30">
        <f>F191/D190</f>
        <v>0.0009254942347971915</v>
      </c>
      <c r="H191" s="89">
        <f>H190-F190</f>
        <v>-1036</v>
      </c>
      <c r="I191" s="30">
        <f>H191/F190</f>
        <v>-0.0072024471635150165</v>
      </c>
      <c r="J191" s="89">
        <f>J190-H190</f>
        <v>-1666</v>
      </c>
      <c r="K191" s="30">
        <f>J191/H190</f>
        <v>-0.011666339878434778</v>
      </c>
      <c r="L191" s="89">
        <f>L190-J190</f>
        <v>-1461</v>
      </c>
      <c r="M191" s="30">
        <f>L191/J190</f>
        <v>-0.01035157080304383</v>
      </c>
      <c r="N191" s="79">
        <f>N190-L190</f>
        <v>617</v>
      </c>
      <c r="O191" s="42">
        <f>N191/L190</f>
        <v>0.004417334278370813</v>
      </c>
      <c r="P191" s="79">
        <f>P190-N190</f>
        <v>-161</v>
      </c>
      <c r="Q191" s="42">
        <f>P191/N190</f>
        <v>-0.0011475900608721684</v>
      </c>
      <c r="R191" s="79">
        <f>R190-P190</f>
        <v>-1913</v>
      </c>
      <c r="S191" s="42">
        <f>R191/P190</f>
        <v>-0.013651316963170701</v>
      </c>
      <c r="T191" s="79">
        <f>T190-R190</f>
        <v>-718</v>
      </c>
      <c r="U191" s="42">
        <f>T191/R190</f>
        <v>-0.005194617276805093</v>
      </c>
      <c r="V191" s="79">
        <f>V190-T190</f>
        <v>-1933</v>
      </c>
      <c r="W191" s="42">
        <f>V191/T190</f>
        <v>-0.01405797733851144</v>
      </c>
      <c r="X191" s="79">
        <f>X190-V190</f>
        <v>-454</v>
      </c>
      <c r="Y191" s="42">
        <f>X191/V190</f>
        <v>-0.0033488481880075828</v>
      </c>
      <c r="Z191" s="85">
        <f>Z190-X190</f>
        <v>470</v>
      </c>
      <c r="AA191" s="54">
        <f>Z191/X190</f>
        <v>0.003478518299226585</v>
      </c>
      <c r="AB191" s="84">
        <f>(D190+F190+H190+J190+L190+N190+P190+R190+T190+V190+X190+Z190)/12</f>
        <v>139465.33333333334</v>
      </c>
      <c r="AC191" s="9"/>
    </row>
    <row r="192" spans="1:29" ht="27" customHeight="1" thickBot="1" thickTop="1">
      <c r="A192" s="212"/>
      <c r="B192" s="218"/>
      <c r="C192" s="18" t="s">
        <v>21</v>
      </c>
      <c r="D192" s="80">
        <f>D190-D164</f>
        <v>-6486</v>
      </c>
      <c r="E192" s="31">
        <f>D192/D164</f>
        <v>-0.043184436025647</v>
      </c>
      <c r="F192" s="80">
        <f>F190-F164</f>
        <v>-6202</v>
      </c>
      <c r="G192" s="31">
        <f>F192/F164</f>
        <v>-0.04133509284067128</v>
      </c>
      <c r="H192" s="80">
        <f>H190-H164</f>
        <v>-5449</v>
      </c>
      <c r="I192" s="31">
        <f>H192/H164</f>
        <v>-0.03675473683500503</v>
      </c>
      <c r="J192" s="80">
        <f>J190-J164</f>
        <v>-5034</v>
      </c>
      <c r="K192" s="31">
        <f>J192/J164</f>
        <v>-0.03443888022329858</v>
      </c>
      <c r="L192" s="80">
        <f>L190-L164</f>
        <v>-6122</v>
      </c>
      <c r="M192" s="31">
        <f>L192/L164</f>
        <v>-0.04198931405565196</v>
      </c>
      <c r="N192" s="80">
        <f>N190-N164</f>
        <v>-5644</v>
      </c>
      <c r="O192" s="31">
        <f>N192/N164</f>
        <v>-0.03867395743397881</v>
      </c>
      <c r="P192" s="80">
        <f>P190-P164</f>
        <v>-6483</v>
      </c>
      <c r="Q192" s="31">
        <f>P192/P164</f>
        <v>-0.04421754788017679</v>
      </c>
      <c r="R192" s="80">
        <f>R190-R164</f>
        <v>-7764</v>
      </c>
      <c r="S192" s="31">
        <f>R192/R164</f>
        <v>-0.05318391056554143</v>
      </c>
      <c r="T192" s="80">
        <f>T190-T164</f>
        <v>-6453</v>
      </c>
      <c r="U192" s="31">
        <f>T192/T164</f>
        <v>-0.0448265082838387</v>
      </c>
      <c r="V192" s="80">
        <f>V190-V164</f>
        <v>-7256</v>
      </c>
      <c r="W192" s="31">
        <f>V192/V164</f>
        <v>-0.05080343077192368</v>
      </c>
      <c r="X192" s="80">
        <f>X190-X164</f>
        <v>-7458</v>
      </c>
      <c r="Y192" s="31">
        <f>X192/X164</f>
        <v>-0.05231004467886626</v>
      </c>
      <c r="Z192" s="85">
        <f>Z190-Z164</f>
        <v>-7090</v>
      </c>
      <c r="AA192" s="54">
        <f>Z192/Z164</f>
        <v>-0.049693359032766775</v>
      </c>
      <c r="AB192" s="10"/>
      <c r="AC192" s="43"/>
    </row>
    <row r="193" spans="1:30" ht="27" customHeight="1" thickBot="1" thickTop="1">
      <c r="A193" s="212" t="s">
        <v>9</v>
      </c>
      <c r="B193" s="216" t="s">
        <v>19</v>
      </c>
      <c r="C193" s="19"/>
      <c r="D193" s="81">
        <v>5190</v>
      </c>
      <c r="E193" s="23" t="s">
        <v>25</v>
      </c>
      <c r="F193" s="81">
        <v>5206</v>
      </c>
      <c r="G193" s="23" t="s">
        <v>25</v>
      </c>
      <c r="H193" s="81">
        <v>4892</v>
      </c>
      <c r="I193" s="23" t="s">
        <v>25</v>
      </c>
      <c r="J193" s="81">
        <v>4265</v>
      </c>
      <c r="K193" s="23" t="s">
        <v>25</v>
      </c>
      <c r="L193" s="81">
        <v>3847</v>
      </c>
      <c r="M193" s="23" t="s">
        <v>25</v>
      </c>
      <c r="N193" s="81">
        <v>5144</v>
      </c>
      <c r="O193" s="23" t="s">
        <v>25</v>
      </c>
      <c r="P193" s="81">
        <v>5332</v>
      </c>
      <c r="Q193" s="23" t="s">
        <v>25</v>
      </c>
      <c r="R193" s="81">
        <v>4556</v>
      </c>
      <c r="S193" s="23" t="s">
        <v>25</v>
      </c>
      <c r="T193" s="81">
        <v>5622</v>
      </c>
      <c r="U193" s="23" t="s">
        <v>25</v>
      </c>
      <c r="V193" s="81">
        <v>5315</v>
      </c>
      <c r="W193" s="23" t="s">
        <v>25</v>
      </c>
      <c r="X193" s="81">
        <v>4332</v>
      </c>
      <c r="Y193" s="23" t="s">
        <v>25</v>
      </c>
      <c r="Z193" s="87">
        <v>5465</v>
      </c>
      <c r="AA193" s="49" t="s">
        <v>25</v>
      </c>
      <c r="AB193" s="39">
        <f>D193+F193+H193+J193+L193+N193+P193+R193+T193+V193+X193+Z193</f>
        <v>59166</v>
      </c>
      <c r="AC193" s="26"/>
      <c r="AD193" s="29"/>
    </row>
    <row r="194" spans="1:30" ht="27" customHeight="1" thickBot="1" thickTop="1">
      <c r="A194" s="212"/>
      <c r="B194" s="217"/>
      <c r="C194" s="17" t="s">
        <v>20</v>
      </c>
      <c r="D194" s="89">
        <f>D193-Z167</f>
        <v>-633</v>
      </c>
      <c r="E194" s="30">
        <f>D194/Z167</f>
        <v>-0.10870685213807316</v>
      </c>
      <c r="F194" s="89">
        <f>F193-D193</f>
        <v>16</v>
      </c>
      <c r="G194" s="30">
        <f>F194/D193</f>
        <v>0.0030828516377649326</v>
      </c>
      <c r="H194" s="89">
        <f>H193-F193</f>
        <v>-314</v>
      </c>
      <c r="I194" s="30">
        <f>H194/F193</f>
        <v>-0.060315021129466004</v>
      </c>
      <c r="J194" s="89">
        <f>J193-H193</f>
        <v>-627</v>
      </c>
      <c r="K194" s="30">
        <f>J194/H193</f>
        <v>-0.12816843826655763</v>
      </c>
      <c r="L194" s="89">
        <f>L193-J193</f>
        <v>-418</v>
      </c>
      <c r="M194" s="30">
        <f>L194/J193</f>
        <v>-0.09800703399765534</v>
      </c>
      <c r="N194" s="79">
        <f>N193-L193</f>
        <v>1297</v>
      </c>
      <c r="O194" s="42">
        <f>N194/L193</f>
        <v>0.3371458279178581</v>
      </c>
      <c r="P194" s="79">
        <f>P193-N193</f>
        <v>188</v>
      </c>
      <c r="Q194" s="42">
        <f>P194/N193</f>
        <v>0.03654743390357698</v>
      </c>
      <c r="R194" s="79">
        <f>R193-P193</f>
        <v>-776</v>
      </c>
      <c r="S194" s="42">
        <f>R194/P193</f>
        <v>-0.145536384096024</v>
      </c>
      <c r="T194" s="79">
        <f>T193-R193</f>
        <v>1066</v>
      </c>
      <c r="U194" s="42">
        <f>T194/R193</f>
        <v>0.23397717295873574</v>
      </c>
      <c r="V194" s="79">
        <f>V193-T193</f>
        <v>-307</v>
      </c>
      <c r="W194" s="42">
        <f>V194/T193</f>
        <v>-0.05460690145855567</v>
      </c>
      <c r="X194" s="79">
        <f>X193-V193</f>
        <v>-983</v>
      </c>
      <c r="Y194" s="42">
        <f>X194/V193</f>
        <v>-0.18494825964252118</v>
      </c>
      <c r="Z194" s="85">
        <f>Z193-X193</f>
        <v>1133</v>
      </c>
      <c r="AA194" s="54">
        <f>Z194/X193</f>
        <v>0.2615420129270545</v>
      </c>
      <c r="AB194" s="147">
        <f>AB193-D193-F193-H193-J193-L193-N193-P193-R193-T193-V193-X193</f>
        <v>5465</v>
      </c>
      <c r="AC194" s="48"/>
      <c r="AD194" s="91"/>
    </row>
    <row r="195" spans="1:30" ht="27" customHeight="1" thickBot="1" thickTop="1">
      <c r="A195" s="212"/>
      <c r="B195" s="218"/>
      <c r="C195" s="18" t="s">
        <v>21</v>
      </c>
      <c r="D195" s="80">
        <f>D193-D167</f>
        <v>-321</v>
      </c>
      <c r="E195" s="31">
        <f>D195/D167</f>
        <v>-0.058247142079477406</v>
      </c>
      <c r="F195" s="80">
        <f>F193-F167</f>
        <v>-90</v>
      </c>
      <c r="G195" s="31">
        <f>F195/F167</f>
        <v>-0.016993957703927493</v>
      </c>
      <c r="H195" s="80">
        <f>H193-H167</f>
        <v>68</v>
      </c>
      <c r="I195" s="31">
        <f>H195/H167</f>
        <v>0.014096185737976783</v>
      </c>
      <c r="J195" s="80">
        <f>J193-J167</f>
        <v>-460</v>
      </c>
      <c r="K195" s="31">
        <f>J195/J167</f>
        <v>-0.09735449735449736</v>
      </c>
      <c r="L195" s="80">
        <f>L193-L167</f>
        <v>315</v>
      </c>
      <c r="M195" s="31">
        <f>L195/L167</f>
        <v>0.0891845979614949</v>
      </c>
      <c r="N195" s="80">
        <f>N193-N167</f>
        <v>-152</v>
      </c>
      <c r="O195" s="31">
        <f>N195/N167</f>
        <v>-0.028700906344410877</v>
      </c>
      <c r="P195" s="80">
        <f>P193-P167</f>
        <v>-842</v>
      </c>
      <c r="Q195" s="31">
        <f>P195/P167</f>
        <v>-0.13637836086815677</v>
      </c>
      <c r="R195" s="80">
        <f>R193-R167</f>
        <v>293</v>
      </c>
      <c r="S195" s="31">
        <f>R195/R167</f>
        <v>0.06873094065212292</v>
      </c>
      <c r="T195" s="80">
        <f>T193-T167</f>
        <v>-313</v>
      </c>
      <c r="U195" s="31">
        <f>T195/T167</f>
        <v>-0.0527379949452401</v>
      </c>
      <c r="V195" s="80">
        <f>V193-V167</f>
        <v>-259</v>
      </c>
      <c r="W195" s="31">
        <f>V195/V167</f>
        <v>-0.04646573376390384</v>
      </c>
      <c r="X195" s="80">
        <f>X193-X167</f>
        <v>-446</v>
      </c>
      <c r="Y195" s="31">
        <f>X195/X167</f>
        <v>-0.09334449560485558</v>
      </c>
      <c r="Z195" s="85">
        <f>Z193-Z167</f>
        <v>-358</v>
      </c>
      <c r="AA195" s="54">
        <f>Z195/Z167</f>
        <v>-0.06148033659625623</v>
      </c>
      <c r="AB195" s="40"/>
      <c r="AC195" s="90"/>
      <c r="AD195" s="47"/>
    </row>
    <row r="196" spans="1:30" ht="27" customHeight="1" thickBot="1" thickTop="1">
      <c r="A196" s="212" t="s">
        <v>10</v>
      </c>
      <c r="B196" s="216" t="s">
        <v>17</v>
      </c>
      <c r="C196" s="20"/>
      <c r="D196" s="82">
        <v>1640</v>
      </c>
      <c r="E196" s="23" t="s">
        <v>25</v>
      </c>
      <c r="F196" s="82">
        <v>2360</v>
      </c>
      <c r="G196" s="23" t="s">
        <v>25</v>
      </c>
      <c r="H196" s="82">
        <v>3240</v>
      </c>
      <c r="I196" s="23" t="s">
        <v>25</v>
      </c>
      <c r="J196" s="82">
        <v>3165</v>
      </c>
      <c r="K196" s="23" t="s">
        <v>25</v>
      </c>
      <c r="L196" s="82">
        <v>2896</v>
      </c>
      <c r="M196" s="23" t="s">
        <v>25</v>
      </c>
      <c r="N196" s="82">
        <v>2037</v>
      </c>
      <c r="O196" s="23" t="s">
        <v>25</v>
      </c>
      <c r="P196" s="82">
        <v>2254</v>
      </c>
      <c r="Q196" s="23" t="s">
        <v>25</v>
      </c>
      <c r="R196" s="82">
        <v>3273</v>
      </c>
      <c r="S196" s="23" t="s">
        <v>25</v>
      </c>
      <c r="T196" s="82">
        <v>3122</v>
      </c>
      <c r="U196" s="23" t="s">
        <v>25</v>
      </c>
      <c r="V196" s="82">
        <v>4672</v>
      </c>
      <c r="W196" s="23" t="s">
        <v>25</v>
      </c>
      <c r="X196" s="82">
        <v>2416</v>
      </c>
      <c r="Y196" s="23" t="s">
        <v>25</v>
      </c>
      <c r="Z196" s="88">
        <v>2224</v>
      </c>
      <c r="AA196" s="49" t="s">
        <v>25</v>
      </c>
      <c r="AB196" s="39">
        <f>D196+F196+H196+J196+L196+N196+P196+R196+T196+V196+X196+Z196</f>
        <v>33299</v>
      </c>
      <c r="AC196" s="26"/>
      <c r="AD196" s="29"/>
    </row>
    <row r="197" spans="1:30" ht="27" customHeight="1" thickBot="1" thickTop="1">
      <c r="A197" s="212"/>
      <c r="B197" s="217"/>
      <c r="C197" s="21" t="s">
        <v>20</v>
      </c>
      <c r="D197" s="89">
        <f>D196-Z170</f>
        <v>-667</v>
      </c>
      <c r="E197" s="30">
        <f>D197/Z170</f>
        <v>-0.2891200693541396</v>
      </c>
      <c r="F197" s="89">
        <f>F196-D196</f>
        <v>720</v>
      </c>
      <c r="G197" s="30">
        <f>F197/D196</f>
        <v>0.43902439024390244</v>
      </c>
      <c r="H197" s="89">
        <f>H196-F196</f>
        <v>880</v>
      </c>
      <c r="I197" s="30">
        <f>H197/F196</f>
        <v>0.3728813559322034</v>
      </c>
      <c r="J197" s="89">
        <f>J196-H196</f>
        <v>-75</v>
      </c>
      <c r="K197" s="30">
        <f>J197/H196</f>
        <v>-0.023148148148148147</v>
      </c>
      <c r="L197" s="89">
        <f>L196-J196</f>
        <v>-269</v>
      </c>
      <c r="M197" s="30">
        <f>L197/J196</f>
        <v>-0.08499210110584518</v>
      </c>
      <c r="N197" s="79">
        <f>N196-L196</f>
        <v>-859</v>
      </c>
      <c r="O197" s="42">
        <f>N197/L196</f>
        <v>-0.29661602209944754</v>
      </c>
      <c r="P197" s="79">
        <f>P196-N196</f>
        <v>217</v>
      </c>
      <c r="Q197" s="42">
        <f>P197/N196</f>
        <v>0.10652920962199312</v>
      </c>
      <c r="R197" s="79">
        <f>R196-P196</f>
        <v>1019</v>
      </c>
      <c r="S197" s="42">
        <f>R197/P196</f>
        <v>0.4520851818988465</v>
      </c>
      <c r="T197" s="79">
        <f>T196-R196</f>
        <v>-151</v>
      </c>
      <c r="U197" s="42">
        <f>T197/R196</f>
        <v>-0.046135044301863735</v>
      </c>
      <c r="V197" s="79">
        <f>V196-T196</f>
        <v>1550</v>
      </c>
      <c r="W197" s="42">
        <f>V197/T196</f>
        <v>0.4964766175528507</v>
      </c>
      <c r="X197" s="79">
        <f>X196-V196</f>
        <v>-2256</v>
      </c>
      <c r="Y197" s="42">
        <f>X197/V196</f>
        <v>-0.4828767123287671</v>
      </c>
      <c r="Z197" s="85">
        <f>Z196-X196</f>
        <v>-192</v>
      </c>
      <c r="AA197" s="54">
        <f>Z197/X196</f>
        <v>-0.07947019867549669</v>
      </c>
      <c r="AB197" s="147">
        <f>AB196-D196-F196-H196-J196-L196-N196-P196-R196-T196-V196-X196</f>
        <v>2224</v>
      </c>
      <c r="AC197" s="48"/>
      <c r="AD197" s="91"/>
    </row>
    <row r="198" spans="1:30" ht="27" customHeight="1" thickBot="1" thickTop="1">
      <c r="A198" s="212"/>
      <c r="B198" s="218"/>
      <c r="C198" s="18" t="s">
        <v>21</v>
      </c>
      <c r="D198" s="80">
        <f>D196-D170</f>
        <v>-34</v>
      </c>
      <c r="E198" s="31">
        <f>D198/D170</f>
        <v>-0.02031063321385902</v>
      </c>
      <c r="F198" s="80">
        <f>F197-F170</f>
        <v>-1833</v>
      </c>
      <c r="G198" s="31">
        <f>F198/F170</f>
        <v>-0.717978848413631</v>
      </c>
      <c r="H198" s="80">
        <f>H197-H170</f>
        <v>-1681</v>
      </c>
      <c r="I198" s="31">
        <f>H198/H170</f>
        <v>-0.6563842249121437</v>
      </c>
      <c r="J198" s="80">
        <f>J197-J170</f>
        <v>-3249</v>
      </c>
      <c r="K198" s="31">
        <f>J198/J170</f>
        <v>-1.0236294896030245</v>
      </c>
      <c r="L198" s="80">
        <f>L197-L170</f>
        <v>-2155</v>
      </c>
      <c r="M198" s="31">
        <f>L198/L170</f>
        <v>-1.142629904559915</v>
      </c>
      <c r="N198" s="80">
        <f>N197-N170</f>
        <v>-3546</v>
      </c>
      <c r="O198" s="31">
        <f>N198/N170</f>
        <v>-1.3196873836992928</v>
      </c>
      <c r="P198" s="80">
        <f>P197-P170</f>
        <v>-2451</v>
      </c>
      <c r="Q198" s="31">
        <f>P198/P170</f>
        <v>-0.9186656671664168</v>
      </c>
      <c r="R198" s="80">
        <f>R197-R170</f>
        <v>-728</v>
      </c>
      <c r="S198" s="31">
        <f>R198/R170</f>
        <v>-0.41671436748712076</v>
      </c>
      <c r="T198" s="80">
        <f>T197-T170</f>
        <v>-5009</v>
      </c>
      <c r="U198" s="31">
        <f>T198/T170</f>
        <v>-1.031082750102923</v>
      </c>
      <c r="V198" s="80">
        <f>V197-V170</f>
        <v>-1780</v>
      </c>
      <c r="W198" s="31">
        <f>V198/V170</f>
        <v>-0.5345345345345346</v>
      </c>
      <c r="X198" s="80">
        <f>X197-X170</f>
        <v>-4486</v>
      </c>
      <c r="Y198" s="31">
        <f>X198/X170</f>
        <v>-2.011659192825112</v>
      </c>
      <c r="Z198" s="85">
        <f>Z197-Z170</f>
        <v>-2499</v>
      </c>
      <c r="AA198" s="54">
        <f>Z198/Z170</f>
        <v>-1.083224967490247</v>
      </c>
      <c r="AB198" s="40"/>
      <c r="AC198" s="48"/>
      <c r="AD198" s="47"/>
    </row>
    <row r="199" spans="1:30" ht="27" customHeight="1" thickBot="1" thickTop="1">
      <c r="A199" s="212" t="s">
        <v>11</v>
      </c>
      <c r="B199" s="216" t="s">
        <v>18</v>
      </c>
      <c r="C199" s="20"/>
      <c r="D199" s="82">
        <v>548</v>
      </c>
      <c r="E199" s="23" t="s">
        <v>25</v>
      </c>
      <c r="F199" s="82">
        <v>738</v>
      </c>
      <c r="G199" s="23" t="s">
        <v>25</v>
      </c>
      <c r="H199" s="82">
        <v>1023</v>
      </c>
      <c r="I199" s="23" t="s">
        <v>25</v>
      </c>
      <c r="J199" s="82">
        <v>1063</v>
      </c>
      <c r="K199" s="23" t="s">
        <v>25</v>
      </c>
      <c r="L199" s="82">
        <v>868</v>
      </c>
      <c r="M199" s="23" t="s">
        <v>25</v>
      </c>
      <c r="N199" s="82">
        <v>896</v>
      </c>
      <c r="O199" s="23" t="s">
        <v>25</v>
      </c>
      <c r="P199" s="82">
        <v>896</v>
      </c>
      <c r="Q199" s="23" t="s">
        <v>25</v>
      </c>
      <c r="R199" s="82">
        <v>1775</v>
      </c>
      <c r="S199" s="23" t="s">
        <v>25</v>
      </c>
      <c r="T199" s="82">
        <v>1330</v>
      </c>
      <c r="U199" s="23" t="s">
        <v>25</v>
      </c>
      <c r="V199" s="82">
        <v>1002</v>
      </c>
      <c r="W199" s="23" t="s">
        <v>25</v>
      </c>
      <c r="X199" s="82">
        <v>746</v>
      </c>
      <c r="Y199" s="23" t="s">
        <v>25</v>
      </c>
      <c r="Z199" s="88">
        <v>803</v>
      </c>
      <c r="AA199" s="49" t="s">
        <v>25</v>
      </c>
      <c r="AB199" s="39">
        <f>D199+F199+H199+J199+L199+N199+P199+R199+T199+V199+X199+Z199</f>
        <v>11688</v>
      </c>
      <c r="AC199" s="26"/>
      <c r="AD199" s="29"/>
    </row>
    <row r="200" spans="1:30" ht="27" customHeight="1" thickBot="1" thickTop="1">
      <c r="A200" s="212"/>
      <c r="B200" s="217"/>
      <c r="C200" s="21" t="s">
        <v>20</v>
      </c>
      <c r="D200" s="89">
        <f>D199-Z173</f>
        <v>-350</v>
      </c>
      <c r="E200" s="30">
        <f>D200/Z173</f>
        <v>-0.3897550111358575</v>
      </c>
      <c r="F200" s="89">
        <f>F199-D199</f>
        <v>190</v>
      </c>
      <c r="G200" s="30">
        <f>F200/D199</f>
        <v>0.3467153284671533</v>
      </c>
      <c r="H200" s="89">
        <f>H199-F199</f>
        <v>285</v>
      </c>
      <c r="I200" s="30">
        <f>H200/F199</f>
        <v>0.3861788617886179</v>
      </c>
      <c r="J200" s="89">
        <f>J199-H199</f>
        <v>40</v>
      </c>
      <c r="K200" s="30">
        <f>J200/H199</f>
        <v>0.039100684261974585</v>
      </c>
      <c r="L200" s="89">
        <f>L199-J199</f>
        <v>-195</v>
      </c>
      <c r="M200" s="30">
        <f>L200/J199</f>
        <v>-0.18344308560677328</v>
      </c>
      <c r="N200" s="79">
        <f>N199-L199</f>
        <v>28</v>
      </c>
      <c r="O200" s="42">
        <f>N200/L199</f>
        <v>0.03225806451612903</v>
      </c>
      <c r="P200" s="79">
        <f>P199-N199</f>
        <v>0</v>
      </c>
      <c r="Q200" s="42">
        <f>P200/N199</f>
        <v>0</v>
      </c>
      <c r="R200" s="79">
        <f>R199-P199</f>
        <v>879</v>
      </c>
      <c r="S200" s="42">
        <f>R200/P199</f>
        <v>0.9810267857142857</v>
      </c>
      <c r="T200" s="79">
        <f>T199-R199</f>
        <v>-445</v>
      </c>
      <c r="U200" s="42">
        <f>T200/R199</f>
        <v>-0.2507042253521127</v>
      </c>
      <c r="V200" s="79">
        <f>V199-T199</f>
        <v>-328</v>
      </c>
      <c r="W200" s="42">
        <f>V200/T199</f>
        <v>-0.24661654135338346</v>
      </c>
      <c r="X200" s="79">
        <f>X199-V199</f>
        <v>-256</v>
      </c>
      <c r="Y200" s="42">
        <f>X200/V199</f>
        <v>-0.2554890219560878</v>
      </c>
      <c r="Z200" s="85">
        <f>Z199-X199</f>
        <v>57</v>
      </c>
      <c r="AA200" s="54">
        <f>Z200/X199</f>
        <v>0.07640750670241286</v>
      </c>
      <c r="AB200" s="147">
        <f>AB199-D199-F199-H199-J199-L199-N199-P199-R199-T199-V199-X199</f>
        <v>803</v>
      </c>
      <c r="AC200" s="48"/>
      <c r="AD200" s="91"/>
    </row>
    <row r="201" spans="1:30" ht="27" customHeight="1" thickBot="1" thickTop="1">
      <c r="A201" s="212"/>
      <c r="B201" s="218"/>
      <c r="C201" s="18" t="s">
        <v>21</v>
      </c>
      <c r="D201" s="80">
        <f>D199-D173</f>
        <v>-948</v>
      </c>
      <c r="E201" s="31">
        <f>D201/D173</f>
        <v>-0.6336898395721925</v>
      </c>
      <c r="F201" s="80">
        <f>F199-F173</f>
        <v>-84</v>
      </c>
      <c r="G201" s="31">
        <f>F201/F173</f>
        <v>-0.10218978102189781</v>
      </c>
      <c r="H201" s="80">
        <f>H199-H173</f>
        <v>-25</v>
      </c>
      <c r="I201" s="31">
        <f>H201/H173</f>
        <v>-0.02385496183206107</v>
      </c>
      <c r="J201" s="80">
        <f>J199-J173</f>
        <v>14</v>
      </c>
      <c r="K201" s="31">
        <f>J201/J173</f>
        <v>0.01334604385128694</v>
      </c>
      <c r="L201" s="80">
        <f>L199-L173</f>
        <v>170</v>
      </c>
      <c r="M201" s="31">
        <f>L201/L173</f>
        <v>0.24355300859598855</v>
      </c>
      <c r="N201" s="80">
        <f>N199-N173</f>
        <v>268</v>
      </c>
      <c r="O201" s="31">
        <f>N201/N173</f>
        <v>0.4267515923566879</v>
      </c>
      <c r="P201" s="80">
        <f>P199-P173</f>
        <v>-189</v>
      </c>
      <c r="Q201" s="31">
        <f>P201/P173</f>
        <v>-0.17419354838709677</v>
      </c>
      <c r="R201" s="80">
        <f>R199-R173</f>
        <v>-95</v>
      </c>
      <c r="S201" s="31">
        <f>R201/R173</f>
        <v>-0.05080213903743316</v>
      </c>
      <c r="T201" s="80">
        <f>T199-T173</f>
        <v>8</v>
      </c>
      <c r="U201" s="31">
        <f>T201/T173</f>
        <v>0.006051437216338881</v>
      </c>
      <c r="V201" s="80">
        <f>V199-V173</f>
        <v>-295</v>
      </c>
      <c r="W201" s="31">
        <f>V201/V173</f>
        <v>-0.2274479568234387</v>
      </c>
      <c r="X201" s="80">
        <f>X199-X173</f>
        <v>52</v>
      </c>
      <c r="Y201" s="31">
        <f>X201/X173</f>
        <v>0.07492795389048991</v>
      </c>
      <c r="Z201" s="85">
        <f>Z199-Z173</f>
        <v>-95</v>
      </c>
      <c r="AA201" s="54">
        <f>Z201/Z173</f>
        <v>-0.10579064587973273</v>
      </c>
      <c r="AB201" s="40"/>
      <c r="AC201" s="90"/>
      <c r="AD201" s="47"/>
    </row>
    <row r="202" spans="1:30" ht="27" customHeight="1" thickBot="1" thickTop="1">
      <c r="A202" s="212" t="s">
        <v>12</v>
      </c>
      <c r="B202" s="216" t="s">
        <v>16</v>
      </c>
      <c r="C202" s="20"/>
      <c r="D202" s="82">
        <v>3705</v>
      </c>
      <c r="E202" s="23" t="s">
        <v>25</v>
      </c>
      <c r="F202" s="82">
        <v>3335</v>
      </c>
      <c r="G202" s="23" t="s">
        <v>25</v>
      </c>
      <c r="H202" s="82">
        <v>3086</v>
      </c>
      <c r="I202" s="23" t="s">
        <v>25</v>
      </c>
      <c r="J202" s="82">
        <v>2851</v>
      </c>
      <c r="K202" s="23" t="s">
        <v>25</v>
      </c>
      <c r="L202" s="82">
        <v>2591</v>
      </c>
      <c r="M202" s="23" t="s">
        <v>25</v>
      </c>
      <c r="N202" s="82">
        <v>2783</v>
      </c>
      <c r="O202" s="23" t="s">
        <v>25</v>
      </c>
      <c r="P202" s="82">
        <v>3106</v>
      </c>
      <c r="Q202" s="23" t="s">
        <v>25</v>
      </c>
      <c r="R202" s="82">
        <v>2754</v>
      </c>
      <c r="S202" s="23" t="s">
        <v>25</v>
      </c>
      <c r="T202" s="82">
        <v>3143</v>
      </c>
      <c r="U202" s="23" t="s">
        <v>25</v>
      </c>
      <c r="V202" s="82">
        <v>3215</v>
      </c>
      <c r="W202" s="23" t="s">
        <v>25</v>
      </c>
      <c r="X202" s="82">
        <v>2636</v>
      </c>
      <c r="Y202" s="23" t="s">
        <v>25</v>
      </c>
      <c r="Z202" s="88">
        <v>3622</v>
      </c>
      <c r="AA202" s="49" t="s">
        <v>25</v>
      </c>
      <c r="AB202" s="39">
        <f>D202+F202+H202+J202+L202+N202+P202+R202+T202+V202+X202+Z202</f>
        <v>36827</v>
      </c>
      <c r="AC202" s="26"/>
      <c r="AD202" s="29"/>
    </row>
    <row r="203" spans="1:30" ht="27" customHeight="1" thickBot="1" thickTop="1">
      <c r="A203" s="212"/>
      <c r="B203" s="217"/>
      <c r="C203" s="21" t="s">
        <v>20</v>
      </c>
      <c r="D203" s="89">
        <f>D202-Z176</f>
        <v>3</v>
      </c>
      <c r="E203" s="30">
        <f>D203/Z176</f>
        <v>0.0008103727714748784</v>
      </c>
      <c r="F203" s="89">
        <f>F202-D202</f>
        <v>-370</v>
      </c>
      <c r="G203" s="30">
        <f>F203/D202</f>
        <v>-0.09986504723346828</v>
      </c>
      <c r="H203" s="89">
        <f>H202-F202</f>
        <v>-249</v>
      </c>
      <c r="I203" s="30">
        <f>H203/F202</f>
        <v>-0.07466266866566716</v>
      </c>
      <c r="J203" s="89">
        <f>J202-H202</f>
        <v>-235</v>
      </c>
      <c r="K203" s="30">
        <f>J203/H202</f>
        <v>-0.076150356448477</v>
      </c>
      <c r="L203" s="89">
        <f>L202-J202</f>
        <v>-260</v>
      </c>
      <c r="M203" s="30">
        <f>L203/J202</f>
        <v>-0.09119607155384075</v>
      </c>
      <c r="N203" s="79">
        <f>N202-L202</f>
        <v>192</v>
      </c>
      <c r="O203" s="42">
        <f>N203/L202</f>
        <v>0.07410266306445387</v>
      </c>
      <c r="P203" s="79">
        <f>P202-N202</f>
        <v>323</v>
      </c>
      <c r="Q203" s="42">
        <f>P203/N202</f>
        <v>0.11606180380883938</v>
      </c>
      <c r="R203" s="79">
        <f>R202-P202</f>
        <v>-352</v>
      </c>
      <c r="S203" s="42">
        <f>R203/P202</f>
        <v>-0.11332904056664521</v>
      </c>
      <c r="T203" s="79">
        <f>T202-R202</f>
        <v>389</v>
      </c>
      <c r="U203" s="42">
        <f>T203/R202</f>
        <v>0.1412490922294844</v>
      </c>
      <c r="V203" s="79">
        <f>V202-T202</f>
        <v>72</v>
      </c>
      <c r="W203" s="42">
        <f>V203/T202</f>
        <v>0.02290804963410754</v>
      </c>
      <c r="X203" s="79">
        <f>X202-V202</f>
        <v>-579</v>
      </c>
      <c r="Y203" s="42">
        <f>X203/V202</f>
        <v>-0.18009331259720063</v>
      </c>
      <c r="Z203" s="85">
        <f>Z202-X202</f>
        <v>986</v>
      </c>
      <c r="AA203" s="54">
        <f>Z203/X202</f>
        <v>0.37405159332321697</v>
      </c>
      <c r="AB203" s="147">
        <f>AB202-D202-F202-H202-J202-L202-N202-P202-R202-T202-V202-X202</f>
        <v>3622</v>
      </c>
      <c r="AC203" s="12"/>
      <c r="AD203" s="91"/>
    </row>
    <row r="204" spans="1:29" ht="27" customHeight="1" thickBot="1" thickTop="1">
      <c r="A204" s="212"/>
      <c r="B204" s="218"/>
      <c r="C204" s="18" t="s">
        <v>21</v>
      </c>
      <c r="D204" s="80">
        <f>D202-D176</f>
        <v>-90</v>
      </c>
      <c r="E204" s="31">
        <f>D204/D176</f>
        <v>-0.023715415019762844</v>
      </c>
      <c r="F204" s="80">
        <f>F202-F176</f>
        <v>126</v>
      </c>
      <c r="G204" s="31">
        <f>F204/F176</f>
        <v>0.039264568401371144</v>
      </c>
      <c r="H204" s="80">
        <f>H202-H176</f>
        <v>58</v>
      </c>
      <c r="I204" s="31">
        <f>H204/H176</f>
        <v>0.01915455746367239</v>
      </c>
      <c r="J204" s="80">
        <f>J202-J176</f>
        <v>-190</v>
      </c>
      <c r="K204" s="31">
        <f>J204/J176</f>
        <v>-0.062479447550147976</v>
      </c>
      <c r="L204" s="80">
        <f>L202-L176</f>
        <v>267</v>
      </c>
      <c r="M204" s="31">
        <f>L204/L176</f>
        <v>0.1148881239242685</v>
      </c>
      <c r="N204" s="80">
        <f>N202-N176</f>
        <v>-382</v>
      </c>
      <c r="O204" s="31">
        <f>N204/N176</f>
        <v>-0.12069510268562401</v>
      </c>
      <c r="P204" s="80">
        <f>P202-P176</f>
        <v>-364</v>
      </c>
      <c r="Q204" s="31">
        <f>P204/P176</f>
        <v>-0.10489913544668587</v>
      </c>
      <c r="R204" s="80">
        <f>R202-R176</f>
        <v>386</v>
      </c>
      <c r="S204" s="31">
        <f>R204/R176</f>
        <v>0.16300675675675674</v>
      </c>
      <c r="T204" s="80">
        <f>T202-T176</f>
        <v>-84</v>
      </c>
      <c r="U204" s="31">
        <f>T204/T176</f>
        <v>-0.026030368763557483</v>
      </c>
      <c r="V204" s="80">
        <f>V202-V176</f>
        <v>50</v>
      </c>
      <c r="W204" s="31">
        <f>V204/V176</f>
        <v>0.01579778830963665</v>
      </c>
      <c r="X204" s="80">
        <f>X202-X176</f>
        <v>-243</v>
      </c>
      <c r="Y204" s="31">
        <f>X204/X176</f>
        <v>-0.08440430705105939</v>
      </c>
      <c r="Z204" s="85">
        <f>Z202-Z176</f>
        <v>-80</v>
      </c>
      <c r="AA204" s="54">
        <f>Z204/Z176</f>
        <v>-0.021609940572663425</v>
      </c>
      <c r="AB204" s="10"/>
      <c r="AC204" s="9"/>
    </row>
    <row r="205" spans="1:29" ht="27" customHeight="1" thickBot="1">
      <c r="A205" s="214" t="s">
        <v>13</v>
      </c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10"/>
      <c r="AC205" s="9"/>
    </row>
    <row r="206" spans="1:29" ht="27" customHeight="1" thickBot="1">
      <c r="A206" s="212" t="s">
        <v>14</v>
      </c>
      <c r="B206" s="216" t="s">
        <v>15</v>
      </c>
      <c r="C206" s="5"/>
      <c r="D206" s="82">
        <v>2023</v>
      </c>
      <c r="E206" s="23" t="s">
        <v>25</v>
      </c>
      <c r="F206" s="82">
        <v>2295</v>
      </c>
      <c r="G206" s="23" t="s">
        <v>25</v>
      </c>
      <c r="H206" s="82">
        <v>2181</v>
      </c>
      <c r="I206" s="23" t="s">
        <v>25</v>
      </c>
      <c r="J206" s="82">
        <v>2019</v>
      </c>
      <c r="K206" s="23" t="s">
        <v>25</v>
      </c>
      <c r="L206" s="82">
        <v>2062</v>
      </c>
      <c r="M206" s="23" t="s">
        <v>25</v>
      </c>
      <c r="N206" s="82">
        <v>1740</v>
      </c>
      <c r="O206" s="23" t="s">
        <v>25</v>
      </c>
      <c r="P206" s="82">
        <v>1657</v>
      </c>
      <c r="Q206" s="23" t="s">
        <v>25</v>
      </c>
      <c r="R206" s="82">
        <v>1461</v>
      </c>
      <c r="S206" s="23" t="s">
        <v>25</v>
      </c>
      <c r="T206" s="82">
        <v>1642</v>
      </c>
      <c r="U206" s="23" t="s">
        <v>25</v>
      </c>
      <c r="V206" s="82">
        <v>1982</v>
      </c>
      <c r="W206" s="23" t="s">
        <v>25</v>
      </c>
      <c r="X206" s="82">
        <v>1979</v>
      </c>
      <c r="Y206" s="23" t="s">
        <v>25</v>
      </c>
      <c r="Z206" s="116">
        <v>2026</v>
      </c>
      <c r="AA206" s="117" t="s">
        <v>25</v>
      </c>
      <c r="AB206" s="10"/>
      <c r="AC206" s="9"/>
    </row>
    <row r="207" spans="1:29" ht="27" customHeight="1" thickBot="1" thickTop="1">
      <c r="A207" s="212"/>
      <c r="B207" s="217"/>
      <c r="C207" s="21" t="s">
        <v>20</v>
      </c>
      <c r="D207" s="89">
        <f>D206-Z180</f>
        <v>-5</v>
      </c>
      <c r="E207" s="30">
        <f>D207/Z180</f>
        <v>-0.002465483234714004</v>
      </c>
      <c r="F207" s="89">
        <f>F206-D206</f>
        <v>272</v>
      </c>
      <c r="G207" s="30">
        <f>F207/D206</f>
        <v>0.13445378151260504</v>
      </c>
      <c r="H207" s="89">
        <f>H206-F206</f>
        <v>-114</v>
      </c>
      <c r="I207" s="30">
        <f>H207/F206</f>
        <v>-0.04967320261437908</v>
      </c>
      <c r="J207" s="89">
        <f>J206-H206</f>
        <v>-162</v>
      </c>
      <c r="K207" s="30">
        <f>J207/H206</f>
        <v>-0.07427785419532325</v>
      </c>
      <c r="L207" s="89">
        <f>L206-J206</f>
        <v>43</v>
      </c>
      <c r="M207" s="30">
        <f>L207/J206</f>
        <v>0.02129767211490837</v>
      </c>
      <c r="N207" s="79">
        <f>N206-L206</f>
        <v>-322</v>
      </c>
      <c r="O207" s="42">
        <f>N207/L206</f>
        <v>-0.15615906886517944</v>
      </c>
      <c r="P207" s="79">
        <f>P206-N206</f>
        <v>-83</v>
      </c>
      <c r="Q207" s="42">
        <f>P207/N206</f>
        <v>-0.04770114942528736</v>
      </c>
      <c r="R207" s="79">
        <f>R206-P206</f>
        <v>-196</v>
      </c>
      <c r="S207" s="42">
        <f>R207/P206</f>
        <v>-0.11828605914302957</v>
      </c>
      <c r="T207" s="79">
        <f>T206-R206</f>
        <v>181</v>
      </c>
      <c r="U207" s="42">
        <f>T207/R206</f>
        <v>0.12388774811772758</v>
      </c>
      <c r="V207" s="79">
        <f>V206-T206</f>
        <v>340</v>
      </c>
      <c r="W207" s="42">
        <f>V207/T206</f>
        <v>0.20706455542021923</v>
      </c>
      <c r="X207" s="79">
        <f>X206-V206</f>
        <v>-3</v>
      </c>
      <c r="Y207" s="42">
        <f>X207/V206</f>
        <v>-0.0015136226034308778</v>
      </c>
      <c r="Z207" s="85">
        <f>Z206-X206</f>
        <v>47</v>
      </c>
      <c r="AA207" s="54">
        <f>Z207/X206</f>
        <v>0.023749368367862556</v>
      </c>
      <c r="AB207" s="10"/>
      <c r="AC207" s="9"/>
    </row>
    <row r="208" spans="1:29" ht="27" customHeight="1" thickBot="1" thickTop="1">
      <c r="A208" s="212"/>
      <c r="B208" s="218"/>
      <c r="C208" s="18" t="s">
        <v>21</v>
      </c>
      <c r="D208" s="80">
        <f>D206-D180</f>
        <v>-585</v>
      </c>
      <c r="E208" s="31">
        <f>D208/D180</f>
        <v>-0.22430981595092025</v>
      </c>
      <c r="F208" s="80">
        <f>F206-F180</f>
        <v>-585</v>
      </c>
      <c r="G208" s="31">
        <f>F208/F180</f>
        <v>-0.203125</v>
      </c>
      <c r="H208" s="80">
        <f>H206-H180</f>
        <v>-742</v>
      </c>
      <c r="I208" s="31">
        <f>H208/H180</f>
        <v>-0.25384878549435513</v>
      </c>
      <c r="J208" s="80">
        <f>J206-J180</f>
        <v>-734</v>
      </c>
      <c r="K208" s="31">
        <f>J208/J180</f>
        <v>-0.2666182346531057</v>
      </c>
      <c r="L208" s="80">
        <f>L206-L180</f>
        <v>-439</v>
      </c>
      <c r="M208" s="31">
        <f>L208/L180</f>
        <v>-0.1755297880847661</v>
      </c>
      <c r="N208" s="80">
        <f>N206-N180</f>
        <v>-577</v>
      </c>
      <c r="O208" s="31">
        <f>N208/N180</f>
        <v>-0.24902891670263272</v>
      </c>
      <c r="P208" s="80">
        <f>P206-P180</f>
        <v>-721</v>
      </c>
      <c r="Q208" s="31">
        <f>P208/P180</f>
        <v>-0.3031959629941127</v>
      </c>
      <c r="R208" s="80">
        <f>R206-R180</f>
        <v>-846</v>
      </c>
      <c r="S208" s="31">
        <f>R208/R180</f>
        <v>-0.36671001300390116</v>
      </c>
      <c r="T208" s="80">
        <f>T206-T180</f>
        <v>-245</v>
      </c>
      <c r="U208" s="31">
        <f>T208/T180</f>
        <v>-0.12983571807101218</v>
      </c>
      <c r="V208" s="80">
        <f>V206-V180</f>
        <v>-132</v>
      </c>
      <c r="W208" s="31">
        <f>V208/V180</f>
        <v>-0.06244087038789026</v>
      </c>
      <c r="X208" s="80">
        <f>X206-X180</f>
        <v>-233</v>
      </c>
      <c r="Y208" s="31">
        <f>X208/X180</f>
        <v>-0.10533453887884267</v>
      </c>
      <c r="Z208" s="85">
        <f>Z206-Z180</f>
        <v>-2</v>
      </c>
      <c r="AA208" s="54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301" t="s">
        <v>133</v>
      </c>
      <c r="B211" s="301"/>
      <c r="C211" s="301"/>
      <c r="D211" s="301"/>
      <c r="E211" s="301"/>
      <c r="F211" s="301"/>
      <c r="G211" s="301"/>
      <c r="H211" s="301"/>
      <c r="I211" s="301"/>
      <c r="J211" s="301"/>
      <c r="K211" s="301"/>
      <c r="L211" s="302"/>
      <c r="M211" s="302"/>
      <c r="N211" s="302"/>
      <c r="O211" s="302"/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  <c r="AA211" s="302"/>
      <c r="AB211" s="302"/>
      <c r="AC211" s="302"/>
      <c r="AD211" s="302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212" t="s">
        <v>0</v>
      </c>
      <c r="B213" s="262" t="s">
        <v>1</v>
      </c>
      <c r="C213" s="247"/>
      <c r="D213" s="214" t="s">
        <v>130</v>
      </c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9"/>
      <c r="AB213" s="250" t="s">
        <v>22</v>
      </c>
      <c r="AC213" s="235" t="s">
        <v>23</v>
      </c>
      <c r="AD213" s="236"/>
    </row>
    <row r="214" spans="1:30" ht="25.5" customHeight="1" thickBot="1" thickTop="1">
      <c r="A214" s="212"/>
      <c r="B214" s="263"/>
      <c r="C214" s="212"/>
      <c r="D214" s="239" t="s">
        <v>4</v>
      </c>
      <c r="E214" s="240"/>
      <c r="F214" s="239" t="s">
        <v>5</v>
      </c>
      <c r="G214" s="240"/>
      <c r="H214" s="239" t="s">
        <v>26</v>
      </c>
      <c r="I214" s="240"/>
      <c r="J214" s="239" t="s">
        <v>27</v>
      </c>
      <c r="K214" s="240"/>
      <c r="L214" s="239" t="s">
        <v>28</v>
      </c>
      <c r="M214" s="240"/>
      <c r="N214" s="239" t="s">
        <v>29</v>
      </c>
      <c r="O214" s="240"/>
      <c r="P214" s="239" t="s">
        <v>33</v>
      </c>
      <c r="Q214" s="240"/>
      <c r="R214" s="239" t="s">
        <v>40</v>
      </c>
      <c r="S214" s="240"/>
      <c r="T214" s="239" t="s">
        <v>45</v>
      </c>
      <c r="U214" s="240"/>
      <c r="V214" s="239" t="s">
        <v>46</v>
      </c>
      <c r="W214" s="240"/>
      <c r="X214" s="239" t="s">
        <v>49</v>
      </c>
      <c r="Y214" s="240"/>
      <c r="Z214" s="219" t="s">
        <v>50</v>
      </c>
      <c r="AA214" s="220"/>
      <c r="AB214" s="251"/>
      <c r="AC214" s="237"/>
      <c r="AD214" s="238"/>
    </row>
    <row r="215" spans="1:30" ht="24" customHeight="1" thickBot="1" thickTop="1">
      <c r="A215" s="2"/>
      <c r="B215" s="1"/>
      <c r="C215" s="266" t="s">
        <v>38</v>
      </c>
      <c r="D215" s="292"/>
      <c r="E215" s="292"/>
      <c r="F215" s="292"/>
      <c r="G215" s="292"/>
      <c r="H215" s="292"/>
      <c r="I215" s="292"/>
      <c r="J215" s="292"/>
      <c r="K215" s="292"/>
      <c r="L215" s="292"/>
      <c r="M215" s="292"/>
      <c r="N215" s="292"/>
      <c r="O215" s="292"/>
      <c r="P215" s="292"/>
      <c r="Q215" s="292"/>
      <c r="R215" s="292"/>
      <c r="S215" s="292"/>
      <c r="T215" s="292"/>
      <c r="U215" s="292"/>
      <c r="V215" s="292"/>
      <c r="W215" s="292"/>
      <c r="X215" s="292"/>
      <c r="Y215" s="292"/>
      <c r="Z215" s="292"/>
      <c r="AA215" s="293"/>
      <c r="AB215" s="252"/>
      <c r="AC215" s="24" t="s">
        <v>24</v>
      </c>
      <c r="AD215" s="25" t="s">
        <v>25</v>
      </c>
    </row>
    <row r="216" spans="1:30" ht="13.5" thickBot="1">
      <c r="A216" s="3"/>
      <c r="B216" s="3"/>
      <c r="C216" s="3"/>
      <c r="D216" s="6"/>
      <c r="E216" s="3"/>
      <c r="F216" s="36"/>
      <c r="G216" s="4"/>
      <c r="H216" s="37"/>
      <c r="I216" s="16"/>
      <c r="J216" s="36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284"/>
      <c r="AC216" s="258"/>
      <c r="AD216" s="259"/>
    </row>
    <row r="217" spans="1:30" ht="25.5" customHeight="1" thickBot="1" thickTop="1">
      <c r="A217" s="212" t="s">
        <v>7</v>
      </c>
      <c r="B217" s="216" t="s">
        <v>8</v>
      </c>
      <c r="C217" s="7"/>
      <c r="D217" s="78">
        <v>136349</v>
      </c>
      <c r="E217" s="22" t="s">
        <v>25</v>
      </c>
      <c r="F217" s="78">
        <v>136056</v>
      </c>
      <c r="G217" s="22" t="s">
        <v>25</v>
      </c>
      <c r="H217" s="78">
        <v>135690</v>
      </c>
      <c r="I217" s="22" t="s">
        <v>25</v>
      </c>
      <c r="J217" s="78">
        <v>134527</v>
      </c>
      <c r="K217" s="22" t="s">
        <v>25</v>
      </c>
      <c r="L217" s="78">
        <v>133979</v>
      </c>
      <c r="M217" s="22" t="s">
        <v>25</v>
      </c>
      <c r="N217" s="78">
        <v>133041</v>
      </c>
      <c r="O217" s="22" t="s">
        <v>25</v>
      </c>
      <c r="P217" s="78">
        <v>131927</v>
      </c>
      <c r="Q217" s="22" t="s">
        <v>25</v>
      </c>
      <c r="R217" s="78">
        <v>130781</v>
      </c>
      <c r="S217" s="22" t="s">
        <v>25</v>
      </c>
      <c r="T217" s="78">
        <v>128464</v>
      </c>
      <c r="U217" s="22" t="s">
        <v>25</v>
      </c>
      <c r="V217" s="78">
        <v>126909</v>
      </c>
      <c r="W217" s="22" t="s">
        <v>25</v>
      </c>
      <c r="X217" s="78">
        <v>126274</v>
      </c>
      <c r="Y217" s="22" t="s">
        <v>25</v>
      </c>
      <c r="Z217" s="84">
        <v>125906</v>
      </c>
      <c r="AA217" s="49" t="s">
        <v>25</v>
      </c>
      <c r="AB217" s="277"/>
      <c r="AC217" s="307"/>
      <c r="AD217" s="61"/>
    </row>
    <row r="218" spans="1:29" ht="25.5" customHeight="1" thickBot="1" thickTop="1">
      <c r="A218" s="212"/>
      <c r="B218" s="217"/>
      <c r="C218" s="17" t="s">
        <v>20</v>
      </c>
      <c r="D218" s="89">
        <f>D217-Z190</f>
        <v>764</v>
      </c>
      <c r="E218" s="30">
        <f>D218/Z190</f>
        <v>0.0056348416122727445</v>
      </c>
      <c r="F218" s="89">
        <f>F217-D217</f>
        <v>-293</v>
      </c>
      <c r="G218" s="30">
        <f>F218/D217</f>
        <v>-0.002148897314978474</v>
      </c>
      <c r="H218" s="89">
        <f>H217-F217</f>
        <v>-366</v>
      </c>
      <c r="I218" s="30">
        <f>H218/F217</f>
        <v>-0.0026900687952019758</v>
      </c>
      <c r="J218" s="89">
        <f>J217-H217</f>
        <v>-1163</v>
      </c>
      <c r="K218" s="30">
        <f>J218/H217</f>
        <v>-0.008571007443437247</v>
      </c>
      <c r="L218" s="89">
        <f>L217-J217</f>
        <v>-548</v>
      </c>
      <c r="M218" s="30">
        <f>L218/J217</f>
        <v>-0.004073531707389595</v>
      </c>
      <c r="N218" s="79">
        <f>N217-L217</f>
        <v>-938</v>
      </c>
      <c r="O218" s="42">
        <f>N218/L217</f>
        <v>-0.00700109718687257</v>
      </c>
      <c r="P218" s="79">
        <f>P217-N217</f>
        <v>-1114</v>
      </c>
      <c r="Q218" s="42">
        <f>P218/N217</f>
        <v>-0.008373358588705738</v>
      </c>
      <c r="R218" s="79">
        <f>R217-P217</f>
        <v>-1146</v>
      </c>
      <c r="S218" s="42">
        <f>R218/P217</f>
        <v>-0.0086866221470965</v>
      </c>
      <c r="T218" s="79">
        <f>T217-R217</f>
        <v>-2317</v>
      </c>
      <c r="U218" s="42">
        <f>T218/R217</f>
        <v>-0.017716640796445967</v>
      </c>
      <c r="V218" s="79">
        <f>V217-T217</f>
        <v>-1555</v>
      </c>
      <c r="W218" s="42">
        <f>V218/T217</f>
        <v>-0.012104558475526217</v>
      </c>
      <c r="X218" s="79">
        <f>X217-V217</f>
        <v>-635</v>
      </c>
      <c r="Y218" s="42">
        <f>X218/V217</f>
        <v>-0.005003585246121237</v>
      </c>
      <c r="Z218" s="85">
        <f>Z217-X217</f>
        <v>-368</v>
      </c>
      <c r="AA218" s="54">
        <f>Z218/X217</f>
        <v>-0.002914297480082994</v>
      </c>
      <c r="AB218" s="84">
        <f>(D217+F217+H217+J217+L217+N217+P217+R217+T217+V217+X217+Z217)/12</f>
        <v>131658.58333333334</v>
      </c>
      <c r="AC218" s="9"/>
    </row>
    <row r="219" spans="1:29" ht="25.5" customHeight="1" thickBot="1">
      <c r="A219" s="212"/>
      <c r="B219" s="218"/>
      <c r="C219" s="18" t="s">
        <v>21</v>
      </c>
      <c r="D219" s="80">
        <f>D217-D190</f>
        <v>-7358</v>
      </c>
      <c r="E219" s="31">
        <f>D219/D190</f>
        <v>-0.05120140285441906</v>
      </c>
      <c r="F219" s="80">
        <f>F217-F190</f>
        <v>-7784</v>
      </c>
      <c r="G219" s="31">
        <f>F219/F190</f>
        <v>-0.05411568409343715</v>
      </c>
      <c r="H219" s="80">
        <f>H217-H190</f>
        <v>-7114</v>
      </c>
      <c r="I219" s="31">
        <f>H219/H190</f>
        <v>-0.04981653174981093</v>
      </c>
      <c r="J219" s="80">
        <f>J217-J190</f>
        <v>-6611</v>
      </c>
      <c r="K219" s="31">
        <f>J219/J190</f>
        <v>-0.04684068075217163</v>
      </c>
      <c r="L219" s="80">
        <f>L217-L190</f>
        <v>-5698</v>
      </c>
      <c r="M219" s="31">
        <f>L219/L190</f>
        <v>-0.040794117857628674</v>
      </c>
      <c r="N219" s="80">
        <f>N217-N190</f>
        <v>-7253</v>
      </c>
      <c r="O219" s="31">
        <f>N219/N190</f>
        <v>-0.051698575847862346</v>
      </c>
      <c r="P219" s="80">
        <f>P217-P190</f>
        <v>-8206</v>
      </c>
      <c r="Q219" s="31">
        <f>P219/P190</f>
        <v>-0.058558654992043276</v>
      </c>
      <c r="R219" s="80">
        <f>R217-R190</f>
        <v>-7439</v>
      </c>
      <c r="S219" s="31">
        <f>R219/R190</f>
        <v>-0.0538199971060628</v>
      </c>
      <c r="T219" s="80">
        <f>T217-T190</f>
        <v>-9038</v>
      </c>
      <c r="U219" s="31">
        <f>T219/T190</f>
        <v>-0.06572995301886518</v>
      </c>
      <c r="V219" s="80">
        <f>V217-V190</f>
        <v>-8660</v>
      </c>
      <c r="W219" s="31">
        <f>V219/V190</f>
        <v>-0.0638789103703649</v>
      </c>
      <c r="X219" s="80">
        <f>X217-X190</f>
        <v>-8841</v>
      </c>
      <c r="Y219" s="31">
        <f>X219/X190</f>
        <v>-0.06543314953928135</v>
      </c>
      <c r="Z219" s="80">
        <f>Z217-Z190</f>
        <v>-9679</v>
      </c>
      <c r="AA219" s="31">
        <f>Z219/Z190</f>
        <v>-0.07138695283401557</v>
      </c>
      <c r="AB219" s="10"/>
      <c r="AC219" s="43"/>
    </row>
    <row r="220" spans="1:30" ht="25.5" customHeight="1" thickBot="1" thickTop="1">
      <c r="A220" s="212" t="s">
        <v>9</v>
      </c>
      <c r="B220" s="216" t="s">
        <v>19</v>
      </c>
      <c r="C220" s="19"/>
      <c r="D220" s="81">
        <v>4967</v>
      </c>
      <c r="E220" s="23" t="s">
        <v>25</v>
      </c>
      <c r="F220" s="81">
        <v>5010</v>
      </c>
      <c r="G220" s="23" t="s">
        <v>25</v>
      </c>
      <c r="H220" s="81">
        <v>5313</v>
      </c>
      <c r="I220" s="23" t="s">
        <v>25</v>
      </c>
      <c r="J220" s="81">
        <v>4129</v>
      </c>
      <c r="K220" s="23" t="s">
        <v>25</v>
      </c>
      <c r="L220" s="81">
        <v>4307</v>
      </c>
      <c r="M220" s="23" t="s">
        <v>25</v>
      </c>
      <c r="N220" s="81">
        <v>5423</v>
      </c>
      <c r="O220" s="23" t="s">
        <v>25</v>
      </c>
      <c r="P220" s="81">
        <v>5097</v>
      </c>
      <c r="Q220" s="23" t="s">
        <v>25</v>
      </c>
      <c r="R220" s="81">
        <v>5268</v>
      </c>
      <c r="S220" s="23" t="s">
        <v>25</v>
      </c>
      <c r="T220" s="81">
        <v>5787</v>
      </c>
      <c r="U220" s="23" t="s">
        <v>25</v>
      </c>
      <c r="V220" s="81">
        <v>5273</v>
      </c>
      <c r="W220" s="23" t="s">
        <v>25</v>
      </c>
      <c r="X220" s="81">
        <v>5089</v>
      </c>
      <c r="Y220" s="23" t="s">
        <v>25</v>
      </c>
      <c r="Z220" s="87">
        <v>5022</v>
      </c>
      <c r="AA220" s="49" t="s">
        <v>25</v>
      </c>
      <c r="AB220" s="39">
        <f>D220+F220+H220+J220+L220+N220+P220+R220+T220+V220+X220+Z220</f>
        <v>60685</v>
      </c>
      <c r="AC220" s="26"/>
      <c r="AD220" s="29"/>
    </row>
    <row r="221" spans="1:30" ht="25.5" customHeight="1" thickBot="1" thickTop="1">
      <c r="A221" s="212"/>
      <c r="B221" s="217"/>
      <c r="C221" s="17" t="s">
        <v>20</v>
      </c>
      <c r="D221" s="89">
        <f>D220-Z193</f>
        <v>-498</v>
      </c>
      <c r="E221" s="30">
        <f>D221/Z193</f>
        <v>-0.09112534309240622</v>
      </c>
      <c r="F221" s="89">
        <f>F220-D220</f>
        <v>43</v>
      </c>
      <c r="G221" s="30">
        <f>F221/D220</f>
        <v>0.00865713710489229</v>
      </c>
      <c r="H221" s="89">
        <f>H220-F220</f>
        <v>303</v>
      </c>
      <c r="I221" s="30">
        <f>H221/F220</f>
        <v>0.06047904191616767</v>
      </c>
      <c r="J221" s="89">
        <f>J220-H220</f>
        <v>-1184</v>
      </c>
      <c r="K221" s="30">
        <f>J221/H220</f>
        <v>-0.22284961415396198</v>
      </c>
      <c r="L221" s="89">
        <f>L220-J220</f>
        <v>178</v>
      </c>
      <c r="M221" s="30">
        <f>L221/J220</f>
        <v>0.0431097117946234</v>
      </c>
      <c r="N221" s="79">
        <f>N220-L220</f>
        <v>1116</v>
      </c>
      <c r="O221" s="42">
        <f>N221/L220</f>
        <v>0.2591130717436731</v>
      </c>
      <c r="P221" s="79">
        <f>P220-N220</f>
        <v>-326</v>
      </c>
      <c r="Q221" s="42">
        <f>P221/N220</f>
        <v>-0.060114327862806564</v>
      </c>
      <c r="R221" s="79">
        <f>R220-P220</f>
        <v>171</v>
      </c>
      <c r="S221" s="42">
        <f>R221/P220</f>
        <v>0.033549146556798116</v>
      </c>
      <c r="T221" s="79">
        <f>T220-R220</f>
        <v>519</v>
      </c>
      <c r="U221" s="42">
        <f>T221/R220</f>
        <v>0.09851936218678815</v>
      </c>
      <c r="V221" s="79">
        <f>V220-T220</f>
        <v>-514</v>
      </c>
      <c r="W221" s="42">
        <f>V221/T220</f>
        <v>-0.08881976844651805</v>
      </c>
      <c r="X221" s="79">
        <f>X220-V220</f>
        <v>-184</v>
      </c>
      <c r="Y221" s="42">
        <f>X221/V220</f>
        <v>-0.03489474682344017</v>
      </c>
      <c r="Z221" s="85">
        <f>Z220-X220</f>
        <v>-67</v>
      </c>
      <c r="AA221" s="54">
        <f>Z221/X220</f>
        <v>-0.013165651404991157</v>
      </c>
      <c r="AB221" s="147">
        <f>AB220-D220-F220-H220-J220-L220-N220-P220-R220-T220-V220-X220</f>
        <v>5022</v>
      </c>
      <c r="AC221" s="48"/>
      <c r="AD221" s="91"/>
    </row>
    <row r="222" spans="1:30" ht="25.5" customHeight="1" thickBot="1">
      <c r="A222" s="212"/>
      <c r="B222" s="218"/>
      <c r="C222" s="18" t="s">
        <v>21</v>
      </c>
      <c r="D222" s="80">
        <f>D220-D193</f>
        <v>-223</v>
      </c>
      <c r="E222" s="31">
        <f>D222/D193</f>
        <v>-0.042967244701348745</v>
      </c>
      <c r="F222" s="80">
        <f>F220-F193</f>
        <v>-196</v>
      </c>
      <c r="G222" s="31">
        <f>F222/F193</f>
        <v>-0.03764886669227814</v>
      </c>
      <c r="H222" s="80">
        <f>H220-H193</f>
        <v>421</v>
      </c>
      <c r="I222" s="31">
        <f>H222/H193</f>
        <v>0.08605887162714636</v>
      </c>
      <c r="J222" s="80">
        <f>J220-J193</f>
        <v>-136</v>
      </c>
      <c r="K222" s="31">
        <f>J222/J193</f>
        <v>-0.03188745603751465</v>
      </c>
      <c r="L222" s="80">
        <f>L220-L193</f>
        <v>460</v>
      </c>
      <c r="M222" s="31">
        <f>L222/L193</f>
        <v>0.11957369378736678</v>
      </c>
      <c r="N222" s="80">
        <f>N220-N193</f>
        <v>279</v>
      </c>
      <c r="O222" s="31">
        <f>N222/N193</f>
        <v>0.054237947122861584</v>
      </c>
      <c r="P222" s="80">
        <f>P220-P193</f>
        <v>-235</v>
      </c>
      <c r="Q222" s="31">
        <f>P222/P193</f>
        <v>-0.044073518379594896</v>
      </c>
      <c r="R222" s="80">
        <f>R220-R193</f>
        <v>712</v>
      </c>
      <c r="S222" s="31">
        <f>R222/R193</f>
        <v>0.1562774363476734</v>
      </c>
      <c r="T222" s="80">
        <f>T220-T193</f>
        <v>165</v>
      </c>
      <c r="U222" s="31">
        <f>T222/T193</f>
        <v>0.02934898612593383</v>
      </c>
      <c r="V222" s="80">
        <f>V220-V193</f>
        <v>-42</v>
      </c>
      <c r="W222" s="31">
        <f>V222/V193</f>
        <v>-0.007902163687676388</v>
      </c>
      <c r="X222" s="80">
        <f>X220-X193</f>
        <v>757</v>
      </c>
      <c r="Y222" s="31">
        <f>X222/X193</f>
        <v>0.1747460757156048</v>
      </c>
      <c r="Z222" s="80">
        <f>Z220-Z193</f>
        <v>-443</v>
      </c>
      <c r="AA222" s="31">
        <f>Z222/Z193</f>
        <v>-0.08106129917657823</v>
      </c>
      <c r="AB222" s="40"/>
      <c r="AC222" s="90"/>
      <c r="AD222" s="47"/>
    </row>
    <row r="223" spans="1:30" ht="25.5" customHeight="1" thickBot="1" thickTop="1">
      <c r="A223" s="212" t="s">
        <v>10</v>
      </c>
      <c r="B223" s="216" t="s">
        <v>17</v>
      </c>
      <c r="C223" s="20"/>
      <c r="D223" s="82">
        <v>1728</v>
      </c>
      <c r="E223" s="23" t="s">
        <v>25</v>
      </c>
      <c r="F223" s="82">
        <v>2722</v>
      </c>
      <c r="G223" s="23" t="s">
        <v>25</v>
      </c>
      <c r="H223" s="82">
        <v>2923</v>
      </c>
      <c r="I223" s="23" t="s">
        <v>25</v>
      </c>
      <c r="J223" s="82">
        <v>3032</v>
      </c>
      <c r="K223" s="23" t="s">
        <v>25</v>
      </c>
      <c r="L223" s="82">
        <v>2481</v>
      </c>
      <c r="M223" s="23" t="s">
        <v>25</v>
      </c>
      <c r="N223" s="82">
        <v>3790</v>
      </c>
      <c r="O223" s="23" t="s">
        <v>25</v>
      </c>
      <c r="P223" s="82">
        <v>3505</v>
      </c>
      <c r="Q223" s="23" t="s">
        <v>25</v>
      </c>
      <c r="R223" s="82">
        <v>3276</v>
      </c>
      <c r="S223" s="23" t="s">
        <v>25</v>
      </c>
      <c r="T223" s="82">
        <v>4905</v>
      </c>
      <c r="U223" s="23" t="s">
        <v>25</v>
      </c>
      <c r="V223" s="82">
        <v>3662</v>
      </c>
      <c r="W223" s="23" t="s">
        <v>25</v>
      </c>
      <c r="X223" s="82">
        <v>2777</v>
      </c>
      <c r="Y223" s="23" t="s">
        <v>25</v>
      </c>
      <c r="Z223" s="88">
        <v>2462</v>
      </c>
      <c r="AA223" s="49" t="s">
        <v>25</v>
      </c>
      <c r="AB223" s="39">
        <f>D223+F223+H223+J223+L223+N223+P223+R223+T223+V223+X223+Z223</f>
        <v>37263</v>
      </c>
      <c r="AC223" s="26"/>
      <c r="AD223" s="29"/>
    </row>
    <row r="224" spans="1:30" ht="25.5" customHeight="1" thickBot="1" thickTop="1">
      <c r="A224" s="212"/>
      <c r="B224" s="217"/>
      <c r="C224" s="21" t="s">
        <v>20</v>
      </c>
      <c r="D224" s="89">
        <f>D223-Z196</f>
        <v>-496</v>
      </c>
      <c r="E224" s="30">
        <f>D224/Z196</f>
        <v>-0.22302158273381295</v>
      </c>
      <c r="F224" s="89">
        <f>F223-D223</f>
        <v>994</v>
      </c>
      <c r="G224" s="30">
        <f>F224/D223</f>
        <v>0.5752314814814815</v>
      </c>
      <c r="H224" s="89">
        <f>H223-F223</f>
        <v>201</v>
      </c>
      <c r="I224" s="30">
        <f>H224/F223</f>
        <v>0.07384276267450404</v>
      </c>
      <c r="J224" s="89">
        <f>J223-H223</f>
        <v>109</v>
      </c>
      <c r="K224" s="30">
        <f>J224/H223</f>
        <v>0.037290455011974</v>
      </c>
      <c r="L224" s="89">
        <f>L223-J223</f>
        <v>-551</v>
      </c>
      <c r="M224" s="30">
        <f>L224/J223</f>
        <v>-0.1817282321899736</v>
      </c>
      <c r="N224" s="79">
        <f>N223-L223</f>
        <v>1309</v>
      </c>
      <c r="O224" s="42">
        <f>N224/L223</f>
        <v>0.5276098347440548</v>
      </c>
      <c r="P224" s="79">
        <f>P223-N223</f>
        <v>-285</v>
      </c>
      <c r="Q224" s="42">
        <f>P224/N223</f>
        <v>-0.07519788918205805</v>
      </c>
      <c r="R224" s="79">
        <f>R223-P223</f>
        <v>-229</v>
      </c>
      <c r="S224" s="42">
        <f>R224/P223</f>
        <v>-0.06533523537803139</v>
      </c>
      <c r="T224" s="79">
        <f>T223-R223</f>
        <v>1629</v>
      </c>
      <c r="U224" s="42">
        <f>T224/R223</f>
        <v>0.49725274725274726</v>
      </c>
      <c r="V224" s="79">
        <f>V223-T223</f>
        <v>-1243</v>
      </c>
      <c r="W224" s="42">
        <f>V224/T223</f>
        <v>-0.2534148827726809</v>
      </c>
      <c r="X224" s="79">
        <f>X223-V223</f>
        <v>-885</v>
      </c>
      <c r="Y224" s="42">
        <f>X224/V223</f>
        <v>-0.24167121791370835</v>
      </c>
      <c r="Z224" s="85">
        <f>Z223-X223</f>
        <v>-315</v>
      </c>
      <c r="AA224" s="54">
        <f>Z224/X223</f>
        <v>-0.11343176089305006</v>
      </c>
      <c r="AB224" s="147">
        <f>AB223-D223-F223-H223-J223-L223-N223-P223-R223-T223-V223-X223</f>
        <v>2462</v>
      </c>
      <c r="AC224" s="48"/>
      <c r="AD224" s="91"/>
    </row>
    <row r="225" spans="1:30" ht="25.5" customHeight="1" thickBot="1">
      <c r="A225" s="212"/>
      <c r="B225" s="218"/>
      <c r="C225" s="18" t="s">
        <v>21</v>
      </c>
      <c r="D225" s="80">
        <f>D223-D196</f>
        <v>88</v>
      </c>
      <c r="E225" s="31">
        <f>D225/D196</f>
        <v>0.05365853658536585</v>
      </c>
      <c r="F225" s="80">
        <f>F223-F196</f>
        <v>362</v>
      </c>
      <c r="G225" s="31">
        <f>F225/F196</f>
        <v>0.15338983050847457</v>
      </c>
      <c r="H225" s="80">
        <f>H223-H196</f>
        <v>-317</v>
      </c>
      <c r="I225" s="31">
        <f>H225/H196</f>
        <v>-0.0978395061728395</v>
      </c>
      <c r="J225" s="80">
        <f>J223-J196</f>
        <v>-133</v>
      </c>
      <c r="K225" s="31">
        <f>J225/J196</f>
        <v>-0.04202211690363349</v>
      </c>
      <c r="L225" s="80">
        <f>L223-L196</f>
        <v>-415</v>
      </c>
      <c r="M225" s="31">
        <f>L225/L196</f>
        <v>-0.1433011049723757</v>
      </c>
      <c r="N225" s="80">
        <f>N223-N196</f>
        <v>1753</v>
      </c>
      <c r="O225" s="31">
        <f>N225/N196</f>
        <v>0.8605792832596957</v>
      </c>
      <c r="P225" s="80">
        <f>P223-P196</f>
        <v>1251</v>
      </c>
      <c r="Q225" s="31">
        <f>P225/P196</f>
        <v>0.5550133096716947</v>
      </c>
      <c r="R225" s="80">
        <f>R223-R196</f>
        <v>3</v>
      </c>
      <c r="S225" s="31">
        <f>R225/R196</f>
        <v>0.0009165902841429881</v>
      </c>
      <c r="T225" s="80">
        <f>T223-T196</f>
        <v>1783</v>
      </c>
      <c r="U225" s="31">
        <f>T225/T196</f>
        <v>0.571108263933376</v>
      </c>
      <c r="V225" s="80">
        <f>V223-V196</f>
        <v>-1010</v>
      </c>
      <c r="W225" s="31">
        <f>V225/V196</f>
        <v>-0.21618150684931506</v>
      </c>
      <c r="X225" s="80">
        <f>X223-X196</f>
        <v>361</v>
      </c>
      <c r="Y225" s="31">
        <f>X225/X196</f>
        <v>0.1494205298013245</v>
      </c>
      <c r="Z225" s="80">
        <f>Z223-Z196</f>
        <v>238</v>
      </c>
      <c r="AA225" s="31">
        <f>Z225/Z196</f>
        <v>0.10701438848920863</v>
      </c>
      <c r="AB225" s="40"/>
      <c r="AC225" s="48"/>
      <c r="AD225" s="47"/>
    </row>
    <row r="226" spans="1:30" ht="25.5" customHeight="1" thickBot="1" thickTop="1">
      <c r="A226" s="212" t="s">
        <v>11</v>
      </c>
      <c r="B226" s="216" t="s">
        <v>18</v>
      </c>
      <c r="C226" s="20"/>
      <c r="D226" s="82">
        <v>676</v>
      </c>
      <c r="E226" s="23" t="s">
        <v>25</v>
      </c>
      <c r="F226" s="82">
        <v>921</v>
      </c>
      <c r="G226" s="23" t="s">
        <v>25</v>
      </c>
      <c r="H226" s="82">
        <v>965</v>
      </c>
      <c r="I226" s="23" t="s">
        <v>25</v>
      </c>
      <c r="J226" s="82">
        <v>924</v>
      </c>
      <c r="K226" s="23" t="s">
        <v>25</v>
      </c>
      <c r="L226" s="82">
        <v>886</v>
      </c>
      <c r="M226" s="23" t="s">
        <v>25</v>
      </c>
      <c r="N226" s="82">
        <v>1520</v>
      </c>
      <c r="O226" s="23" t="s">
        <v>25</v>
      </c>
      <c r="P226" s="82">
        <v>1341</v>
      </c>
      <c r="Q226" s="23" t="s">
        <v>25</v>
      </c>
      <c r="R226" s="82">
        <v>2543</v>
      </c>
      <c r="S226" s="23" t="s">
        <v>25</v>
      </c>
      <c r="T226" s="82">
        <v>2076</v>
      </c>
      <c r="U226" s="23" t="s">
        <v>25</v>
      </c>
      <c r="V226" s="82">
        <v>1431</v>
      </c>
      <c r="W226" s="23" t="s">
        <v>25</v>
      </c>
      <c r="X226" s="82">
        <v>1417</v>
      </c>
      <c r="Y226" s="23" t="s">
        <v>25</v>
      </c>
      <c r="Z226" s="88">
        <v>910</v>
      </c>
      <c r="AA226" s="49" t="s">
        <v>25</v>
      </c>
      <c r="AB226" s="39">
        <f>D226+F226+H226+J226+L226+N226+P226+R226+T226+V226+X226+Z226</f>
        <v>15610</v>
      </c>
      <c r="AC226" s="26"/>
      <c r="AD226" s="29"/>
    </row>
    <row r="227" spans="1:30" ht="25.5" customHeight="1" thickBot="1" thickTop="1">
      <c r="A227" s="212"/>
      <c r="B227" s="217"/>
      <c r="C227" s="21" t="s">
        <v>20</v>
      </c>
      <c r="D227" s="89">
        <f>D226-Z199</f>
        <v>-127</v>
      </c>
      <c r="E227" s="30">
        <f>D227/Z199</f>
        <v>-0.1581569115815691</v>
      </c>
      <c r="F227" s="89">
        <f>F226-D226</f>
        <v>245</v>
      </c>
      <c r="G227" s="30">
        <f>F227/D226</f>
        <v>0.3624260355029586</v>
      </c>
      <c r="H227" s="89">
        <f>H226-F226</f>
        <v>44</v>
      </c>
      <c r="I227" s="30">
        <f>H227/F226</f>
        <v>0.04777415852334419</v>
      </c>
      <c r="J227" s="89">
        <f>J226-H226</f>
        <v>-41</v>
      </c>
      <c r="K227" s="30">
        <f>J227/H226</f>
        <v>-0.04248704663212435</v>
      </c>
      <c r="L227" s="89">
        <f>L226-J226</f>
        <v>-38</v>
      </c>
      <c r="M227" s="30">
        <f>L227/J226</f>
        <v>-0.04112554112554113</v>
      </c>
      <c r="N227" s="79">
        <f>N226-L226</f>
        <v>634</v>
      </c>
      <c r="O227" s="42">
        <f>N227/L226</f>
        <v>0.7155756207674944</v>
      </c>
      <c r="P227" s="79">
        <f>P226-N226</f>
        <v>-179</v>
      </c>
      <c r="Q227" s="42">
        <f>P227/N226</f>
        <v>-0.11776315789473685</v>
      </c>
      <c r="R227" s="79">
        <f>R226-P226</f>
        <v>1202</v>
      </c>
      <c r="S227" s="42">
        <f>R227/P226</f>
        <v>0.8963460104399702</v>
      </c>
      <c r="T227" s="79">
        <f>T226-R226</f>
        <v>-467</v>
      </c>
      <c r="U227" s="42">
        <f>T227/R226</f>
        <v>-0.18364136846244594</v>
      </c>
      <c r="V227" s="79">
        <f>V226-T226</f>
        <v>-645</v>
      </c>
      <c r="W227" s="42">
        <f>V227/T226</f>
        <v>-0.3106936416184971</v>
      </c>
      <c r="X227" s="79">
        <f>X226-V226</f>
        <v>-14</v>
      </c>
      <c r="Y227" s="42">
        <f>X227/V226</f>
        <v>-0.009783368273934312</v>
      </c>
      <c r="Z227" s="85">
        <f>Z226-X226</f>
        <v>-507</v>
      </c>
      <c r="AA227" s="54">
        <f>Z227/X226</f>
        <v>-0.3577981651376147</v>
      </c>
      <c r="AB227" s="147">
        <f>AB226-D226-F226-H226-J226-L226-N226-P226-R226-T226-V226-X226</f>
        <v>910</v>
      </c>
      <c r="AC227" s="48"/>
      <c r="AD227" s="91"/>
    </row>
    <row r="228" spans="1:30" ht="25.5" customHeight="1" thickBot="1">
      <c r="A228" s="212"/>
      <c r="B228" s="218"/>
      <c r="C228" s="18" t="s">
        <v>21</v>
      </c>
      <c r="D228" s="80">
        <f>D226-D199</f>
        <v>128</v>
      </c>
      <c r="E228" s="31">
        <f>D228/D199</f>
        <v>0.23357664233576642</v>
      </c>
      <c r="F228" s="80">
        <f>F226-F199</f>
        <v>183</v>
      </c>
      <c r="G228" s="31">
        <f>F228/F199</f>
        <v>0.24796747967479674</v>
      </c>
      <c r="H228" s="80">
        <f>H226-H199</f>
        <v>-58</v>
      </c>
      <c r="I228" s="31">
        <f>H228/H199</f>
        <v>-0.056695992179863146</v>
      </c>
      <c r="J228" s="80">
        <f>J226-J199</f>
        <v>-139</v>
      </c>
      <c r="K228" s="31">
        <f>J228/J199</f>
        <v>-0.13076199435559738</v>
      </c>
      <c r="L228" s="80">
        <f>L226-L199</f>
        <v>18</v>
      </c>
      <c r="M228" s="31">
        <f>L228/L199</f>
        <v>0.020737327188940093</v>
      </c>
      <c r="N228" s="80">
        <f>N226-N199</f>
        <v>624</v>
      </c>
      <c r="O228" s="31">
        <f>N228/N199</f>
        <v>0.6964285714285714</v>
      </c>
      <c r="P228" s="80">
        <f>P226-P199</f>
        <v>445</v>
      </c>
      <c r="Q228" s="31">
        <f>P228/P199</f>
        <v>0.4966517857142857</v>
      </c>
      <c r="R228" s="80">
        <f>R226-R199</f>
        <v>768</v>
      </c>
      <c r="S228" s="31">
        <f>R228/R199</f>
        <v>0.4326760563380282</v>
      </c>
      <c r="T228" s="80">
        <f>T226-T199</f>
        <v>746</v>
      </c>
      <c r="U228" s="31">
        <f>T228/T199</f>
        <v>0.5609022556390978</v>
      </c>
      <c r="V228" s="80">
        <f>V226-V199</f>
        <v>429</v>
      </c>
      <c r="W228" s="31">
        <f>V228/V199</f>
        <v>0.4281437125748503</v>
      </c>
      <c r="X228" s="80">
        <f>X226-X199</f>
        <v>671</v>
      </c>
      <c r="Y228" s="31">
        <f>X228/X199</f>
        <v>0.8994638069705094</v>
      </c>
      <c r="Z228" s="80">
        <f>Z226-Z199</f>
        <v>107</v>
      </c>
      <c r="AA228" s="31">
        <f>Z228/Z199</f>
        <v>0.13325031133250312</v>
      </c>
      <c r="AB228" s="40"/>
      <c r="AC228" s="90"/>
      <c r="AD228" s="47"/>
    </row>
    <row r="229" spans="1:30" ht="25.5" customHeight="1" thickBot="1" thickTop="1">
      <c r="A229" s="212" t="s">
        <v>12</v>
      </c>
      <c r="B229" s="216" t="s">
        <v>16</v>
      </c>
      <c r="C229" s="20"/>
      <c r="D229" s="82">
        <v>3561</v>
      </c>
      <c r="E229" s="23" t="s">
        <v>25</v>
      </c>
      <c r="F229" s="82">
        <v>3160</v>
      </c>
      <c r="G229" s="23" t="s">
        <v>25</v>
      </c>
      <c r="H229" s="82">
        <v>3491</v>
      </c>
      <c r="I229" s="23" t="s">
        <v>25</v>
      </c>
      <c r="J229" s="82">
        <v>2811</v>
      </c>
      <c r="K229" s="23" t="s">
        <v>25</v>
      </c>
      <c r="L229" s="82">
        <v>2924</v>
      </c>
      <c r="M229" s="23" t="s">
        <v>25</v>
      </c>
      <c r="N229" s="82">
        <v>3080</v>
      </c>
      <c r="O229" s="23" t="s">
        <v>25</v>
      </c>
      <c r="P229" s="82">
        <v>2964</v>
      </c>
      <c r="Q229" s="23" t="s">
        <v>25</v>
      </c>
      <c r="R229" s="82">
        <v>3328</v>
      </c>
      <c r="S229" s="23" t="s">
        <v>25</v>
      </c>
      <c r="T229" s="82">
        <v>3498</v>
      </c>
      <c r="U229" s="23" t="s">
        <v>25</v>
      </c>
      <c r="V229" s="82">
        <v>3327</v>
      </c>
      <c r="W229" s="23" t="s">
        <v>25</v>
      </c>
      <c r="X229" s="82">
        <v>3335</v>
      </c>
      <c r="Y229" s="23" t="s">
        <v>25</v>
      </c>
      <c r="Z229" s="88">
        <v>3518</v>
      </c>
      <c r="AA229" s="49" t="s">
        <v>25</v>
      </c>
      <c r="AB229" s="39">
        <f>D229+F229+H229+J229+L229+N229+P229+R229+T229+V229+X229+Z229</f>
        <v>38997</v>
      </c>
      <c r="AC229" s="26"/>
      <c r="AD229" s="29"/>
    </row>
    <row r="230" spans="1:30" ht="25.5" customHeight="1" thickBot="1" thickTop="1">
      <c r="A230" s="212"/>
      <c r="B230" s="217"/>
      <c r="C230" s="21" t="s">
        <v>20</v>
      </c>
      <c r="D230" s="89">
        <f>D229-Z202</f>
        <v>-61</v>
      </c>
      <c r="E230" s="30">
        <f>D230/Z202</f>
        <v>-0.01684152401987852</v>
      </c>
      <c r="F230" s="89">
        <f>F229-D229</f>
        <v>-401</v>
      </c>
      <c r="G230" s="30">
        <f>F230/D229</f>
        <v>-0.11260881774782365</v>
      </c>
      <c r="H230" s="89">
        <f>H229-F229</f>
        <v>331</v>
      </c>
      <c r="I230" s="30">
        <f>H230/F229</f>
        <v>0.10474683544303798</v>
      </c>
      <c r="J230" s="89">
        <f>J229-H229</f>
        <v>-680</v>
      </c>
      <c r="K230" s="30">
        <f>J230/H229</f>
        <v>-0.194786594099112</v>
      </c>
      <c r="L230" s="89">
        <f>L229-J229</f>
        <v>113</v>
      </c>
      <c r="M230" s="30">
        <f>L230/J229</f>
        <v>0.04019921736036997</v>
      </c>
      <c r="N230" s="79">
        <f>N229-L229</f>
        <v>156</v>
      </c>
      <c r="O230" s="42">
        <f>N230/L229</f>
        <v>0.0533515731874145</v>
      </c>
      <c r="P230" s="79">
        <f>P229-N229</f>
        <v>-116</v>
      </c>
      <c r="Q230" s="42">
        <f>P230/N229</f>
        <v>-0.03766233766233766</v>
      </c>
      <c r="R230" s="79">
        <f>R229-P229</f>
        <v>364</v>
      </c>
      <c r="S230" s="42">
        <f>R230/P229</f>
        <v>0.12280701754385964</v>
      </c>
      <c r="T230" s="79">
        <f>T229-R229</f>
        <v>170</v>
      </c>
      <c r="U230" s="42">
        <f>T230/R229</f>
        <v>0.05108173076923077</v>
      </c>
      <c r="V230" s="79">
        <f>V229-T229</f>
        <v>-171</v>
      </c>
      <c r="W230" s="42">
        <f>V230/T229</f>
        <v>-0.04888507718696398</v>
      </c>
      <c r="X230" s="79">
        <f>X229-V229</f>
        <v>8</v>
      </c>
      <c r="Y230" s="42">
        <f>X230/V229</f>
        <v>0.0024045686804929365</v>
      </c>
      <c r="Z230" s="85">
        <f>Z229-X229</f>
        <v>183</v>
      </c>
      <c r="AA230" s="54">
        <f>Z230/X229</f>
        <v>0.05487256371814093</v>
      </c>
      <c r="AB230" s="147">
        <f>AB229-D229-F229-H229-J229-L229-N229-P229-R229-T229-V229-X229</f>
        <v>3518</v>
      </c>
      <c r="AC230" s="12"/>
      <c r="AD230" s="91"/>
    </row>
    <row r="231" spans="1:29" ht="25.5" customHeight="1" thickBot="1">
      <c r="A231" s="212"/>
      <c r="B231" s="218"/>
      <c r="C231" s="18" t="s">
        <v>21</v>
      </c>
      <c r="D231" s="80">
        <f>D229-D202</f>
        <v>-144</v>
      </c>
      <c r="E231" s="31">
        <f>D231/D202</f>
        <v>-0.038866396761133605</v>
      </c>
      <c r="F231" s="80">
        <f>F229-F202</f>
        <v>-175</v>
      </c>
      <c r="G231" s="31">
        <f>F231/F202</f>
        <v>-0.05247376311844078</v>
      </c>
      <c r="H231" s="80">
        <f>H229-H202</f>
        <v>405</v>
      </c>
      <c r="I231" s="31">
        <f>H231/H202</f>
        <v>0.13123784834737523</v>
      </c>
      <c r="J231" s="80">
        <f>J229-J202</f>
        <v>-40</v>
      </c>
      <c r="K231" s="31">
        <f>J231/J202</f>
        <v>-0.01403016485443704</v>
      </c>
      <c r="L231" s="80">
        <f>L229-L202</f>
        <v>333</v>
      </c>
      <c r="M231" s="31">
        <f>L231/L202</f>
        <v>0.1285218062524122</v>
      </c>
      <c r="N231" s="80">
        <f>N229-N202</f>
        <v>297</v>
      </c>
      <c r="O231" s="31">
        <f>N231/N202</f>
        <v>0.1067193675889328</v>
      </c>
      <c r="P231" s="80">
        <f>P229-P202</f>
        <v>-142</v>
      </c>
      <c r="Q231" s="31">
        <f>P231/P202</f>
        <v>-0.04571796522858983</v>
      </c>
      <c r="R231" s="80">
        <f>R229-R202</f>
        <v>574</v>
      </c>
      <c r="S231" s="31">
        <f>R231/R202</f>
        <v>0.2084241103848947</v>
      </c>
      <c r="T231" s="80">
        <f>T229-T202</f>
        <v>355</v>
      </c>
      <c r="U231" s="31">
        <f>T231/T202</f>
        <v>0.11294941139039134</v>
      </c>
      <c r="V231" s="80">
        <f>V229-V202</f>
        <v>112</v>
      </c>
      <c r="W231" s="31">
        <f>V231/V202</f>
        <v>0.034836702954898914</v>
      </c>
      <c r="X231" s="80">
        <f>X229-X202</f>
        <v>699</v>
      </c>
      <c r="Y231" s="31">
        <f>X231/X202</f>
        <v>0.26517450682852806</v>
      </c>
      <c r="Z231" s="80">
        <f>Z229-Z202</f>
        <v>-104</v>
      </c>
      <c r="AA231" s="31">
        <f>Z231/Z202</f>
        <v>-0.02871341800110436</v>
      </c>
      <c r="AB231" s="10"/>
      <c r="AC231" s="9"/>
    </row>
    <row r="232" spans="1:29" ht="25.5" customHeight="1" thickBot="1">
      <c r="A232" s="214" t="s">
        <v>13</v>
      </c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8"/>
      <c r="R232" s="248"/>
      <c r="S232" s="248"/>
      <c r="T232" s="248"/>
      <c r="U232" s="248"/>
      <c r="V232" s="248"/>
      <c r="W232" s="248"/>
      <c r="X232" s="248"/>
      <c r="Y232" s="248"/>
      <c r="Z232" s="248"/>
      <c r="AA232" s="248"/>
      <c r="AB232" s="10"/>
      <c r="AC232" s="9"/>
    </row>
    <row r="233" spans="1:29" ht="25.5" customHeight="1" thickBot="1">
      <c r="A233" s="212" t="s">
        <v>14</v>
      </c>
      <c r="B233" s="216" t="s">
        <v>15</v>
      </c>
      <c r="C233" s="5"/>
      <c r="D233" s="82">
        <v>2050</v>
      </c>
      <c r="E233" s="23" t="s">
        <v>25</v>
      </c>
      <c r="F233" s="82">
        <v>2138</v>
      </c>
      <c r="G233" s="23" t="s">
        <v>25</v>
      </c>
      <c r="H233" s="82">
        <v>2221</v>
      </c>
      <c r="I233" s="23" t="s">
        <v>25</v>
      </c>
      <c r="J233" s="82">
        <v>2228</v>
      </c>
      <c r="K233" s="23" t="s">
        <v>25</v>
      </c>
      <c r="L233" s="82">
        <v>1966</v>
      </c>
      <c r="M233" s="23" t="s">
        <v>25</v>
      </c>
      <c r="N233" s="82">
        <v>1787</v>
      </c>
      <c r="O233" s="23" t="s">
        <v>25</v>
      </c>
      <c r="P233" s="82">
        <v>1924</v>
      </c>
      <c r="Q233" s="23" t="s">
        <v>25</v>
      </c>
      <c r="R233" s="82">
        <v>1801</v>
      </c>
      <c r="S233" s="23" t="s">
        <v>25</v>
      </c>
      <c r="T233" s="82">
        <v>1666</v>
      </c>
      <c r="U233" s="23" t="s">
        <v>25</v>
      </c>
      <c r="V233" s="82">
        <v>1676</v>
      </c>
      <c r="W233" s="23" t="s">
        <v>25</v>
      </c>
      <c r="X233" s="82">
        <v>1765</v>
      </c>
      <c r="Y233" s="23" t="s">
        <v>25</v>
      </c>
      <c r="Z233" s="116">
        <v>1948</v>
      </c>
      <c r="AA233" s="117" t="s">
        <v>25</v>
      </c>
      <c r="AB233" s="10"/>
      <c r="AC233" s="9"/>
    </row>
    <row r="234" spans="1:29" ht="25.5" customHeight="1" thickBot="1" thickTop="1">
      <c r="A234" s="212"/>
      <c r="B234" s="217"/>
      <c r="C234" s="21" t="s">
        <v>20</v>
      </c>
      <c r="D234" s="89">
        <f>D233-Z206</f>
        <v>24</v>
      </c>
      <c r="E234" s="30">
        <f>D234/Z206</f>
        <v>0.011846001974333662</v>
      </c>
      <c r="F234" s="89">
        <f>F233-D233</f>
        <v>88</v>
      </c>
      <c r="G234" s="30">
        <f>F234/D233</f>
        <v>0.042926829268292686</v>
      </c>
      <c r="H234" s="89">
        <f>H233-F233</f>
        <v>83</v>
      </c>
      <c r="I234" s="30">
        <f>H234/F233</f>
        <v>0.03882132834424696</v>
      </c>
      <c r="J234" s="89">
        <f>J233-H233</f>
        <v>7</v>
      </c>
      <c r="K234" s="30">
        <f>J234/H233</f>
        <v>0.0031517334533993696</v>
      </c>
      <c r="L234" s="89">
        <f>L233-J233</f>
        <v>-262</v>
      </c>
      <c r="M234" s="30">
        <f>L234/J233</f>
        <v>-0.11759425493716337</v>
      </c>
      <c r="N234" s="79">
        <f>N233-L233</f>
        <v>-179</v>
      </c>
      <c r="O234" s="42">
        <f>N234/L233</f>
        <v>-0.09104781281790437</v>
      </c>
      <c r="P234" s="79">
        <f>P233-N233</f>
        <v>137</v>
      </c>
      <c r="Q234" s="42">
        <f>P234/N233</f>
        <v>0.07666480134303301</v>
      </c>
      <c r="R234" s="79">
        <f>R233-P233</f>
        <v>-123</v>
      </c>
      <c r="S234" s="42">
        <f>R234/P233</f>
        <v>-0.06392931392931393</v>
      </c>
      <c r="T234" s="79">
        <f>T233-R233</f>
        <v>-135</v>
      </c>
      <c r="U234" s="42">
        <f>T234/R233</f>
        <v>-0.07495835646862854</v>
      </c>
      <c r="V234" s="79">
        <f>V233-T233</f>
        <v>10</v>
      </c>
      <c r="W234" s="42">
        <f>V234/T233</f>
        <v>0.006002400960384154</v>
      </c>
      <c r="X234" s="79">
        <f>X233-V233</f>
        <v>89</v>
      </c>
      <c r="Y234" s="42">
        <f>X234/V233</f>
        <v>0.053102625298329355</v>
      </c>
      <c r="Z234" s="85">
        <f>Z233-X233</f>
        <v>183</v>
      </c>
      <c r="AA234" s="54">
        <f>Z234/X233</f>
        <v>0.10368271954674221</v>
      </c>
      <c r="AB234" s="10"/>
      <c r="AC234" s="9"/>
    </row>
    <row r="235" spans="1:29" ht="25.5" customHeight="1" thickBot="1">
      <c r="A235" s="212"/>
      <c r="B235" s="218"/>
      <c r="C235" s="18" t="s">
        <v>21</v>
      </c>
      <c r="D235" s="80">
        <f>D233-D206</f>
        <v>27</v>
      </c>
      <c r="E235" s="31">
        <f>D235/D206</f>
        <v>0.013346515076618883</v>
      </c>
      <c r="F235" s="80">
        <f>F233-F206</f>
        <v>-157</v>
      </c>
      <c r="G235" s="31">
        <f>F235/F206</f>
        <v>-0.06840958605664488</v>
      </c>
      <c r="H235" s="80">
        <f>H233-H206</f>
        <v>40</v>
      </c>
      <c r="I235" s="31">
        <f>H235/H206</f>
        <v>0.018340210912425492</v>
      </c>
      <c r="J235" s="80">
        <f>J233-J206</f>
        <v>209</v>
      </c>
      <c r="K235" s="31">
        <f>J235/J206</f>
        <v>0.10351659237246162</v>
      </c>
      <c r="L235" s="80">
        <f>L233-L206</f>
        <v>-96</v>
      </c>
      <c r="M235" s="31">
        <f>L235/L206</f>
        <v>-0.04655674102812803</v>
      </c>
      <c r="N235" s="80">
        <f>N233-N206</f>
        <v>47</v>
      </c>
      <c r="O235" s="31">
        <f>N235/N206</f>
        <v>0.027011494252873563</v>
      </c>
      <c r="P235" s="80">
        <f>P233-P206</f>
        <v>267</v>
      </c>
      <c r="Q235" s="31">
        <f>P235/P206</f>
        <v>0.16113458056729027</v>
      </c>
      <c r="R235" s="80">
        <f>R233-R206</f>
        <v>340</v>
      </c>
      <c r="S235" s="31">
        <f>R235/R206</f>
        <v>0.2327173169062286</v>
      </c>
      <c r="T235" s="80">
        <f>T233-T206</f>
        <v>24</v>
      </c>
      <c r="U235" s="31">
        <f>T235/T206</f>
        <v>0.014616321559074299</v>
      </c>
      <c r="V235" s="80">
        <f>V233-V206</f>
        <v>-306</v>
      </c>
      <c r="W235" s="31">
        <f>V235/V206</f>
        <v>-0.15438950554994954</v>
      </c>
      <c r="X235" s="80">
        <f>X233-X206</f>
        <v>-214</v>
      </c>
      <c r="Y235" s="31">
        <f>X235/X206</f>
        <v>-0.10813542193026782</v>
      </c>
      <c r="Z235" s="80">
        <f>Z233-Z206</f>
        <v>-78</v>
      </c>
      <c r="AA235" s="31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301" t="s">
        <v>143</v>
      </c>
      <c r="B238" s="301"/>
      <c r="C238" s="301"/>
      <c r="D238" s="301"/>
      <c r="E238" s="301"/>
      <c r="F238" s="301"/>
      <c r="G238" s="301"/>
      <c r="H238" s="301"/>
      <c r="I238" s="301"/>
      <c r="J238" s="301"/>
      <c r="K238" s="301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302"/>
      <c r="W238" s="302"/>
      <c r="X238" s="302"/>
      <c r="Y238" s="302"/>
      <c r="Z238" s="302"/>
      <c r="AA238" s="302"/>
      <c r="AB238" s="302"/>
      <c r="AC238" s="302"/>
      <c r="AD238" s="302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212" t="s">
        <v>0</v>
      </c>
      <c r="B240" s="262" t="s">
        <v>1</v>
      </c>
      <c r="C240" s="247"/>
      <c r="D240" s="214" t="s">
        <v>141</v>
      </c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  <c r="AA240" s="249"/>
      <c r="AB240" s="250" t="s">
        <v>22</v>
      </c>
      <c r="AC240" s="235" t="s">
        <v>23</v>
      </c>
      <c r="AD240" s="236"/>
    </row>
    <row r="241" spans="1:30" ht="19.5" customHeight="1" thickBot="1" thickTop="1">
      <c r="A241" s="212"/>
      <c r="B241" s="263"/>
      <c r="C241" s="212"/>
      <c r="D241" s="239" t="s">
        <v>4</v>
      </c>
      <c r="E241" s="240"/>
      <c r="F241" s="239" t="s">
        <v>5</v>
      </c>
      <c r="G241" s="240"/>
      <c r="H241" s="239" t="s">
        <v>26</v>
      </c>
      <c r="I241" s="240"/>
      <c r="J241" s="239" t="s">
        <v>27</v>
      </c>
      <c r="K241" s="240"/>
      <c r="L241" s="239" t="s">
        <v>28</v>
      </c>
      <c r="M241" s="240"/>
      <c r="N241" s="239" t="s">
        <v>29</v>
      </c>
      <c r="O241" s="240"/>
      <c r="P241" s="239" t="s">
        <v>33</v>
      </c>
      <c r="Q241" s="240"/>
      <c r="R241" s="239" t="s">
        <v>40</v>
      </c>
      <c r="S241" s="240"/>
      <c r="T241" s="239" t="s">
        <v>45</v>
      </c>
      <c r="U241" s="240"/>
      <c r="V241" s="239" t="s">
        <v>46</v>
      </c>
      <c r="W241" s="240"/>
      <c r="X241" s="239" t="s">
        <v>49</v>
      </c>
      <c r="Y241" s="240"/>
      <c r="Z241" s="219" t="s">
        <v>50</v>
      </c>
      <c r="AA241" s="220"/>
      <c r="AB241" s="251"/>
      <c r="AC241" s="237"/>
      <c r="AD241" s="238"/>
    </row>
    <row r="242" spans="1:30" ht="19.5" customHeight="1" thickBot="1" thickTop="1">
      <c r="A242" s="2"/>
      <c r="B242" s="1"/>
      <c r="C242" s="266" t="s">
        <v>38</v>
      </c>
      <c r="D242" s="292"/>
      <c r="E242" s="292"/>
      <c r="F242" s="292"/>
      <c r="G242" s="292"/>
      <c r="H242" s="292"/>
      <c r="I242" s="292"/>
      <c r="J242" s="292"/>
      <c r="K242" s="292"/>
      <c r="L242" s="292"/>
      <c r="M242" s="292"/>
      <c r="N242" s="292"/>
      <c r="O242" s="292"/>
      <c r="P242" s="292"/>
      <c r="Q242" s="292"/>
      <c r="R242" s="292"/>
      <c r="S242" s="292"/>
      <c r="T242" s="292"/>
      <c r="U242" s="292"/>
      <c r="V242" s="292"/>
      <c r="W242" s="292"/>
      <c r="X242" s="292"/>
      <c r="Y242" s="292"/>
      <c r="Z242" s="292"/>
      <c r="AA242" s="293"/>
      <c r="AB242" s="252"/>
      <c r="AC242" s="24" t="s">
        <v>24</v>
      </c>
      <c r="AD242" s="25" t="s">
        <v>25</v>
      </c>
    </row>
    <row r="243" spans="1:30" ht="16.5" customHeight="1" thickBot="1">
      <c r="A243" s="3"/>
      <c r="B243" s="3"/>
      <c r="C243" s="3"/>
      <c r="D243" s="6"/>
      <c r="E243" s="3"/>
      <c r="F243" s="36"/>
      <c r="G243" s="4"/>
      <c r="H243" s="37"/>
      <c r="I243" s="16"/>
      <c r="J243" s="36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284"/>
      <c r="AC243" s="258"/>
      <c r="AD243" s="259"/>
    </row>
    <row r="244" spans="1:30" ht="27" customHeight="1" thickBot="1" thickTop="1">
      <c r="A244" s="212" t="s">
        <v>7</v>
      </c>
      <c r="B244" s="216" t="s">
        <v>8</v>
      </c>
      <c r="C244" s="7"/>
      <c r="D244" s="78">
        <v>126372</v>
      </c>
      <c r="E244" s="22" t="s">
        <v>25</v>
      </c>
      <c r="F244" s="78">
        <v>126095</v>
      </c>
      <c r="G244" s="22" t="s">
        <v>25</v>
      </c>
      <c r="H244" s="78">
        <v>124527</v>
      </c>
      <c r="I244" s="22" t="s">
        <v>25</v>
      </c>
      <c r="J244" s="78">
        <v>123138</v>
      </c>
      <c r="K244" s="22" t="s">
        <v>25</v>
      </c>
      <c r="L244" s="78">
        <v>120868</v>
      </c>
      <c r="M244" s="22" t="s">
        <v>25</v>
      </c>
      <c r="N244" s="78">
        <v>120036</v>
      </c>
      <c r="O244" s="22" t="s">
        <v>25</v>
      </c>
      <c r="P244" s="78">
        <v>118896</v>
      </c>
      <c r="Q244" s="22" t="s">
        <v>25</v>
      </c>
      <c r="R244" s="78">
        <v>117820</v>
      </c>
      <c r="S244" s="22" t="s">
        <v>25</v>
      </c>
      <c r="T244" s="78">
        <v>116936</v>
      </c>
      <c r="U244" s="22" t="s">
        <v>25</v>
      </c>
      <c r="V244" s="78">
        <v>116274</v>
      </c>
      <c r="W244" s="22" t="s">
        <v>25</v>
      </c>
      <c r="X244" s="78">
        <v>115347</v>
      </c>
      <c r="Y244" s="22" t="s">
        <v>25</v>
      </c>
      <c r="Z244" s="84">
        <v>114364</v>
      </c>
      <c r="AA244" s="49" t="s">
        <v>25</v>
      </c>
      <c r="AB244" s="277"/>
      <c r="AC244" s="307"/>
      <c r="AD244" s="61"/>
    </row>
    <row r="245" spans="1:29" ht="27" customHeight="1" thickBot="1" thickTop="1">
      <c r="A245" s="212"/>
      <c r="B245" s="217"/>
      <c r="C245" s="17" t="s">
        <v>20</v>
      </c>
      <c r="D245" s="89">
        <f>D244-Z217</f>
        <v>466</v>
      </c>
      <c r="E245" s="30">
        <f>D245/Z217</f>
        <v>0.003701173891633441</v>
      </c>
      <c r="F245" s="89">
        <f>F244-D244</f>
        <v>-277</v>
      </c>
      <c r="G245" s="30">
        <f>F245/D244</f>
        <v>-0.0021919412528091666</v>
      </c>
      <c r="H245" s="89">
        <f>H244-F244</f>
        <v>-1568</v>
      </c>
      <c r="I245" s="30">
        <f>H245/F244</f>
        <v>-0.012435068797335342</v>
      </c>
      <c r="J245" s="89">
        <f>J244-H244</f>
        <v>-1389</v>
      </c>
      <c r="K245" s="30">
        <f>J245/H244</f>
        <v>-0.011154207521260449</v>
      </c>
      <c r="L245" s="89">
        <f>L244-J244</f>
        <v>-2270</v>
      </c>
      <c r="M245" s="30">
        <f>L245/J244</f>
        <v>-0.018434601828842438</v>
      </c>
      <c r="N245" s="79">
        <f>N244-L244</f>
        <v>-832</v>
      </c>
      <c r="O245" s="42">
        <f>N245/L244</f>
        <v>-0.006883542376807757</v>
      </c>
      <c r="P245" s="79">
        <f>P244-N244</f>
        <v>-1140</v>
      </c>
      <c r="Q245" s="42">
        <f>P245/N244</f>
        <v>-0.009497150854743577</v>
      </c>
      <c r="R245" s="79">
        <f>R244-P244</f>
        <v>-1076</v>
      </c>
      <c r="S245" s="42">
        <f>R245/P244</f>
        <v>-0.009049925985735433</v>
      </c>
      <c r="T245" s="79">
        <f>T244-R244</f>
        <v>-884</v>
      </c>
      <c r="U245" s="42">
        <f>T245/R244</f>
        <v>-0.007502970633169241</v>
      </c>
      <c r="V245" s="79">
        <f>V244-T244</f>
        <v>-662</v>
      </c>
      <c r="W245" s="42">
        <f>V245/T244</f>
        <v>-0.005661216391872477</v>
      </c>
      <c r="X245" s="79">
        <f>X244-V244</f>
        <v>-927</v>
      </c>
      <c r="Y245" s="42">
        <f>X245/V244</f>
        <v>-0.007972547603075494</v>
      </c>
      <c r="Z245" s="85">
        <f>Z244-X244</f>
        <v>-983</v>
      </c>
      <c r="AA245" s="54">
        <f>Z245/X244</f>
        <v>-0.008522111541695927</v>
      </c>
      <c r="AB245" s="84"/>
      <c r="AC245" s="9"/>
    </row>
    <row r="246" spans="1:29" ht="27" customHeight="1" thickBot="1">
      <c r="A246" s="212"/>
      <c r="B246" s="218"/>
      <c r="C246" s="18" t="s">
        <v>21</v>
      </c>
      <c r="D246" s="80">
        <f>D244-D217</f>
        <v>-9977</v>
      </c>
      <c r="E246" s="31">
        <f>D246/D217</f>
        <v>-0.07317252051720217</v>
      </c>
      <c r="F246" s="80">
        <f>F244-F217</f>
        <v>-9961</v>
      </c>
      <c r="G246" s="31">
        <f>F246/F217</f>
        <v>-0.07321250073499147</v>
      </c>
      <c r="H246" s="80">
        <f>H244-H217</f>
        <v>-11163</v>
      </c>
      <c r="I246" s="31">
        <f>H246/H217</f>
        <v>-0.08226840592527083</v>
      </c>
      <c r="J246" s="80">
        <f>J244-J217</f>
        <v>-11389</v>
      </c>
      <c r="K246" s="31">
        <f>J246/J217</f>
        <v>-0.0846595850647082</v>
      </c>
      <c r="L246" s="80">
        <f>L244-L217</f>
        <v>-13111</v>
      </c>
      <c r="M246" s="31">
        <f>L246/L217</f>
        <v>-0.09785861963442032</v>
      </c>
      <c r="N246" s="80">
        <f>N244-N217</f>
        <v>-13005</v>
      </c>
      <c r="O246" s="31">
        <f>N246/N217</f>
        <v>-0.09775182086725145</v>
      </c>
      <c r="P246" s="80">
        <f>P244-P217</f>
        <v>-13031</v>
      </c>
      <c r="Q246" s="31">
        <f>P246/P217</f>
        <v>-0.09877432216301439</v>
      </c>
      <c r="R246" s="80">
        <f>R244-R217</f>
        <v>-12961</v>
      </c>
      <c r="S246" s="31">
        <f>R246/R217</f>
        <v>-0.09910460999686499</v>
      </c>
      <c r="T246" s="80">
        <f>T244-T217</f>
        <v>-11528</v>
      </c>
      <c r="U246" s="31">
        <f>T246/T217</f>
        <v>-0.08973720264042845</v>
      </c>
      <c r="V246" s="80">
        <f>V244-V217</f>
        <v>-10635</v>
      </c>
      <c r="W246" s="31">
        <f>V246/V217</f>
        <v>-0.08380020329527457</v>
      </c>
      <c r="X246" s="80">
        <f>X244-X217</f>
        <v>-10927</v>
      </c>
      <c r="Y246" s="31">
        <f>X246/X217</f>
        <v>-0.0865340450132252</v>
      </c>
      <c r="Z246" s="80">
        <f>Z244-Z217</f>
        <v>-11542</v>
      </c>
      <c r="AA246" s="31">
        <f>Z246/Z217</f>
        <v>-0.09167156450050037</v>
      </c>
      <c r="AB246" s="10"/>
      <c r="AC246" s="43"/>
    </row>
    <row r="247" spans="1:30" ht="27" customHeight="1" thickBot="1" thickTop="1">
      <c r="A247" s="212" t="s">
        <v>9</v>
      </c>
      <c r="B247" s="216" t="s">
        <v>19</v>
      </c>
      <c r="C247" s="19"/>
      <c r="D247" s="81">
        <v>5505</v>
      </c>
      <c r="E247" s="23" t="s">
        <v>25</v>
      </c>
      <c r="F247" s="81">
        <v>4910</v>
      </c>
      <c r="G247" s="23" t="s">
        <v>25</v>
      </c>
      <c r="H247" s="81">
        <v>4606</v>
      </c>
      <c r="I247" s="23" t="s">
        <v>25</v>
      </c>
      <c r="J247" s="81">
        <v>4005</v>
      </c>
      <c r="K247" s="23" t="s">
        <v>25</v>
      </c>
      <c r="L247" s="81">
        <v>4208</v>
      </c>
      <c r="M247" s="23" t="s">
        <v>25</v>
      </c>
      <c r="N247" s="81">
        <v>5338</v>
      </c>
      <c r="O247" s="23" t="s">
        <v>25</v>
      </c>
      <c r="P247" s="81">
        <v>5287</v>
      </c>
      <c r="Q247" s="23" t="s">
        <v>25</v>
      </c>
      <c r="R247" s="81">
        <v>5007</v>
      </c>
      <c r="S247" s="23" t="s">
        <v>25</v>
      </c>
      <c r="T247" s="81">
        <v>5841</v>
      </c>
      <c r="U247" s="23" t="s">
        <v>25</v>
      </c>
      <c r="V247" s="81">
        <v>5750</v>
      </c>
      <c r="W247" s="23" t="s">
        <v>25</v>
      </c>
      <c r="X247" s="81">
        <v>5034</v>
      </c>
      <c r="Y247" s="23" t="s">
        <v>25</v>
      </c>
      <c r="Z247" s="87">
        <v>5115</v>
      </c>
      <c r="AA247" s="49" t="s">
        <v>25</v>
      </c>
      <c r="AB247" s="39">
        <f>D247+F247+H247+J247+L247+N247+P247+R247+T247+V247+X247+Z247</f>
        <v>60606</v>
      </c>
      <c r="AC247" s="26"/>
      <c r="AD247" s="29"/>
    </row>
    <row r="248" spans="1:30" ht="27" customHeight="1" thickBot="1" thickTop="1">
      <c r="A248" s="212"/>
      <c r="B248" s="217"/>
      <c r="C248" s="17" t="s">
        <v>20</v>
      </c>
      <c r="D248" s="89">
        <f>D247-Z220</f>
        <v>483</v>
      </c>
      <c r="E248" s="30">
        <f>D248/Z220</f>
        <v>0.0961768219832736</v>
      </c>
      <c r="F248" s="89">
        <f>F247-D247</f>
        <v>-595</v>
      </c>
      <c r="G248" s="30">
        <f>F248/D247</f>
        <v>-0.1080835603996367</v>
      </c>
      <c r="H248" s="89">
        <f>H247-F247</f>
        <v>-304</v>
      </c>
      <c r="I248" s="30">
        <f>H248/F247</f>
        <v>-0.06191446028513238</v>
      </c>
      <c r="J248" s="89">
        <f>J247-H247</f>
        <v>-601</v>
      </c>
      <c r="K248" s="30">
        <f>J248/H247</f>
        <v>-0.13048198002605296</v>
      </c>
      <c r="L248" s="89">
        <f>L247-J247</f>
        <v>203</v>
      </c>
      <c r="M248" s="30">
        <f>L248/J247</f>
        <v>0.050686641697877656</v>
      </c>
      <c r="N248" s="79">
        <f>N247-L247</f>
        <v>1130</v>
      </c>
      <c r="O248" s="42">
        <f>N248/L247</f>
        <v>0.2685361216730038</v>
      </c>
      <c r="P248" s="79">
        <f>P247-N247</f>
        <v>-51</v>
      </c>
      <c r="Q248" s="42">
        <f>P248/N247</f>
        <v>-0.009554140127388535</v>
      </c>
      <c r="R248" s="79">
        <f>R247-P247</f>
        <v>-280</v>
      </c>
      <c r="S248" s="42">
        <f>R248/P247</f>
        <v>-0.052960090788727064</v>
      </c>
      <c r="T248" s="79">
        <f>T247-R247</f>
        <v>834</v>
      </c>
      <c r="U248" s="42">
        <f>T248/R247</f>
        <v>0.1665668064709407</v>
      </c>
      <c r="V248" s="79">
        <f>V247-T247</f>
        <v>-91</v>
      </c>
      <c r="W248" s="42">
        <f>V248/T247</f>
        <v>-0.015579524054100326</v>
      </c>
      <c r="X248" s="79">
        <f>X247-V247</f>
        <v>-716</v>
      </c>
      <c r="Y248" s="42">
        <f>X248/V247</f>
        <v>-0.12452173913043478</v>
      </c>
      <c r="Z248" s="85">
        <f>Z247-X247</f>
        <v>81</v>
      </c>
      <c r="AA248" s="54">
        <f>Z248/X247</f>
        <v>0.016090584028605484</v>
      </c>
      <c r="AB248" s="147">
        <f>AB247-D247-F247-H247-J247-L247-N247-P247-R247-T247-V247-X247</f>
        <v>5115</v>
      </c>
      <c r="AC248" s="48"/>
      <c r="AD248" s="91"/>
    </row>
    <row r="249" spans="1:30" ht="27" customHeight="1" thickBot="1">
      <c r="A249" s="212"/>
      <c r="B249" s="218"/>
      <c r="C249" s="18" t="s">
        <v>21</v>
      </c>
      <c r="D249" s="80">
        <f>D247-D220</f>
        <v>538</v>
      </c>
      <c r="E249" s="31">
        <f>D249/D220</f>
        <v>0.10831487819609423</v>
      </c>
      <c r="F249" s="80">
        <f>F247-F220</f>
        <v>-100</v>
      </c>
      <c r="G249" s="31">
        <f>F249/F220</f>
        <v>-0.01996007984031936</v>
      </c>
      <c r="H249" s="80">
        <f>H247-H220</f>
        <v>-707</v>
      </c>
      <c r="I249" s="31">
        <f>H249/H220</f>
        <v>-0.13306982872200263</v>
      </c>
      <c r="J249" s="80">
        <f>J247-J220</f>
        <v>-124</v>
      </c>
      <c r="K249" s="31">
        <f>J249/J220</f>
        <v>-0.030031484620973603</v>
      </c>
      <c r="L249" s="80">
        <f>L247-L220</f>
        <v>-99</v>
      </c>
      <c r="M249" s="31">
        <f>L249/L220</f>
        <v>-0.022985837009519387</v>
      </c>
      <c r="N249" s="80">
        <f>N247-N220</f>
        <v>-85</v>
      </c>
      <c r="O249" s="31">
        <f>N249/N220</f>
        <v>-0.01567398119122257</v>
      </c>
      <c r="P249" s="80">
        <f>P247-P220</f>
        <v>190</v>
      </c>
      <c r="Q249" s="31">
        <f>P249/P220</f>
        <v>0.03727682950755346</v>
      </c>
      <c r="R249" s="80">
        <f>R247-R220</f>
        <v>-261</v>
      </c>
      <c r="S249" s="31">
        <f>R249/R220</f>
        <v>-0.049544419134396354</v>
      </c>
      <c r="T249" s="80">
        <f>T247-T220</f>
        <v>54</v>
      </c>
      <c r="U249" s="31">
        <f>T249/T220</f>
        <v>0.00933125972006221</v>
      </c>
      <c r="V249" s="80">
        <f>V247-V220</f>
        <v>477</v>
      </c>
      <c r="W249" s="31">
        <f>V249/V220</f>
        <v>0.09046083823250521</v>
      </c>
      <c r="X249" s="80">
        <f>X247-X220</f>
        <v>-55</v>
      </c>
      <c r="Y249" s="31">
        <f>X249/X220</f>
        <v>-0.010807624287679308</v>
      </c>
      <c r="Z249" s="80">
        <f>Z247-Z220</f>
        <v>93</v>
      </c>
      <c r="AA249" s="31">
        <f>Z249/Z220</f>
        <v>0.018518518518518517</v>
      </c>
      <c r="AB249" s="40"/>
      <c r="AC249" s="90"/>
      <c r="AD249" s="47"/>
    </row>
    <row r="250" spans="1:30" ht="27" customHeight="1" thickBot="1" thickTop="1">
      <c r="A250" s="212" t="s">
        <v>10</v>
      </c>
      <c r="B250" s="216" t="s">
        <v>17</v>
      </c>
      <c r="C250" s="20"/>
      <c r="D250" s="82">
        <v>2230</v>
      </c>
      <c r="E250" s="23" t="s">
        <v>25</v>
      </c>
      <c r="F250" s="82">
        <v>2724</v>
      </c>
      <c r="G250" s="23" t="s">
        <v>25</v>
      </c>
      <c r="H250" s="82">
        <v>3876</v>
      </c>
      <c r="I250" s="23" t="s">
        <v>25</v>
      </c>
      <c r="J250" s="82">
        <v>2987</v>
      </c>
      <c r="K250" s="23" t="s">
        <v>25</v>
      </c>
      <c r="L250" s="82">
        <v>3728</v>
      </c>
      <c r="M250" s="23" t="s">
        <v>25</v>
      </c>
      <c r="N250" s="82">
        <v>3423</v>
      </c>
      <c r="O250" s="23" t="s">
        <v>25</v>
      </c>
      <c r="P250" s="82">
        <v>3834</v>
      </c>
      <c r="Q250" s="23" t="s">
        <v>25</v>
      </c>
      <c r="R250" s="82">
        <v>3061</v>
      </c>
      <c r="S250" s="23" t="s">
        <v>25</v>
      </c>
      <c r="T250" s="82">
        <v>4060</v>
      </c>
      <c r="U250" s="23" t="s">
        <v>25</v>
      </c>
      <c r="V250" s="82">
        <v>3172</v>
      </c>
      <c r="W250" s="23" t="s">
        <v>25</v>
      </c>
      <c r="X250" s="82">
        <v>3050</v>
      </c>
      <c r="Y250" s="23" t="s">
        <v>25</v>
      </c>
      <c r="Z250" s="88">
        <v>2552</v>
      </c>
      <c r="AA250" s="49" t="s">
        <v>25</v>
      </c>
      <c r="AB250" s="39">
        <f>D250+F250+H250+J250+L250+N250+P250+R250+T250+V250+X250+Z250</f>
        <v>38697</v>
      </c>
      <c r="AC250" s="26"/>
      <c r="AD250" s="29"/>
    </row>
    <row r="251" spans="1:30" ht="27" customHeight="1" thickBot="1" thickTop="1">
      <c r="A251" s="212"/>
      <c r="B251" s="217"/>
      <c r="C251" s="21" t="s">
        <v>20</v>
      </c>
      <c r="D251" s="89">
        <f>D250-Z223</f>
        <v>-232</v>
      </c>
      <c r="E251" s="30">
        <f>D251/Z223</f>
        <v>-0.09423233143785541</v>
      </c>
      <c r="F251" s="89">
        <f>F250-D250</f>
        <v>494</v>
      </c>
      <c r="G251" s="30">
        <f>F251/D250</f>
        <v>0.22152466367713006</v>
      </c>
      <c r="H251" s="89">
        <f>H250-F250</f>
        <v>1152</v>
      </c>
      <c r="I251" s="30">
        <f>H251/F250</f>
        <v>0.42290748898678415</v>
      </c>
      <c r="J251" s="89">
        <f>J250-H250</f>
        <v>-889</v>
      </c>
      <c r="K251" s="30">
        <f>J251/H250</f>
        <v>-0.22936016511867904</v>
      </c>
      <c r="L251" s="89">
        <f>L250-J250</f>
        <v>741</v>
      </c>
      <c r="M251" s="30">
        <f>L251/J250</f>
        <v>0.2480749916303984</v>
      </c>
      <c r="N251" s="79">
        <f>N250-L250</f>
        <v>-305</v>
      </c>
      <c r="O251" s="42">
        <f>N251/L250</f>
        <v>-0.08181330472103004</v>
      </c>
      <c r="P251" s="79">
        <f>P250-N250</f>
        <v>411</v>
      </c>
      <c r="Q251" s="42">
        <f>P251/N250</f>
        <v>0.1200701139351446</v>
      </c>
      <c r="R251" s="79">
        <f>R250-P250</f>
        <v>-773</v>
      </c>
      <c r="S251" s="42">
        <f>R251/P250</f>
        <v>-0.2016171100678143</v>
      </c>
      <c r="T251" s="79">
        <f>T250-R250</f>
        <v>999</v>
      </c>
      <c r="U251" s="42">
        <f>T251/R250</f>
        <v>0.3263639333551127</v>
      </c>
      <c r="V251" s="79">
        <f>V250-T250</f>
        <v>-888</v>
      </c>
      <c r="W251" s="42">
        <f>V251/T250</f>
        <v>-0.2187192118226601</v>
      </c>
      <c r="X251" s="79">
        <f>X250-V250</f>
        <v>-122</v>
      </c>
      <c r="Y251" s="42">
        <f>X251/V250</f>
        <v>-0.038461538461538464</v>
      </c>
      <c r="Z251" s="85">
        <f>Z250-X250</f>
        <v>-498</v>
      </c>
      <c r="AA251" s="54">
        <f>Z251/X250</f>
        <v>-0.16327868852459015</v>
      </c>
      <c r="AB251" s="147">
        <f>AB250-D250-F250-H250-J250-L250-N250-P250-R250-T250-V250-X250</f>
        <v>2552</v>
      </c>
      <c r="AC251" s="48"/>
      <c r="AD251" s="91"/>
    </row>
    <row r="252" spans="1:30" ht="27" customHeight="1" thickBot="1">
      <c r="A252" s="212"/>
      <c r="B252" s="218"/>
      <c r="C252" s="18" t="s">
        <v>21</v>
      </c>
      <c r="D252" s="80">
        <f>D250-D223</f>
        <v>502</v>
      </c>
      <c r="E252" s="31">
        <f>D252/D223</f>
        <v>0.29050925925925924</v>
      </c>
      <c r="F252" s="80">
        <f>F250-F223</f>
        <v>2</v>
      </c>
      <c r="G252" s="31">
        <f>F252/F223</f>
        <v>0.0007347538574577516</v>
      </c>
      <c r="H252" s="80">
        <f>H250-H223</f>
        <v>953</v>
      </c>
      <c r="I252" s="31">
        <f>H252/H223</f>
        <v>0.3260348956551488</v>
      </c>
      <c r="J252" s="80">
        <f>J250-J223</f>
        <v>-45</v>
      </c>
      <c r="K252" s="31">
        <f>J252/J223</f>
        <v>-0.014841688654353561</v>
      </c>
      <c r="L252" s="80">
        <f>L250-L223</f>
        <v>1247</v>
      </c>
      <c r="M252" s="31">
        <f>L252/L223</f>
        <v>0.5026199113260782</v>
      </c>
      <c r="N252" s="80">
        <f>N250-N223</f>
        <v>-367</v>
      </c>
      <c r="O252" s="31">
        <f>N252/N223</f>
        <v>-0.09683377308707124</v>
      </c>
      <c r="P252" s="80">
        <f>P250-P223</f>
        <v>329</v>
      </c>
      <c r="Q252" s="31">
        <f>P252/P223</f>
        <v>0.09386590584878744</v>
      </c>
      <c r="R252" s="80">
        <f>R250-R223</f>
        <v>-215</v>
      </c>
      <c r="S252" s="31">
        <f>R252/R223</f>
        <v>-0.06562881562881563</v>
      </c>
      <c r="T252" s="80">
        <f>T250-T223</f>
        <v>-845</v>
      </c>
      <c r="U252" s="31">
        <f>T252/T223</f>
        <v>-0.17227319062181448</v>
      </c>
      <c r="V252" s="80">
        <f>V250-V223</f>
        <v>-490</v>
      </c>
      <c r="W252" s="31">
        <f>V252/V223</f>
        <v>-0.13380666302566904</v>
      </c>
      <c r="X252" s="80">
        <f>X250-X223</f>
        <v>273</v>
      </c>
      <c r="Y252" s="31">
        <f>X252/X223</f>
        <v>0.09830752610731004</v>
      </c>
      <c r="Z252" s="80">
        <f>Z250-Z223</f>
        <v>90</v>
      </c>
      <c r="AA252" s="31">
        <f>Z252/Z223</f>
        <v>0.036555645816409424</v>
      </c>
      <c r="AB252" s="40"/>
      <c r="AC252" s="48"/>
      <c r="AD252" s="47"/>
    </row>
    <row r="253" spans="1:30" ht="27" customHeight="1" thickBot="1" thickTop="1">
      <c r="A253" s="212" t="s">
        <v>11</v>
      </c>
      <c r="B253" s="216" t="s">
        <v>18</v>
      </c>
      <c r="C253" s="20"/>
      <c r="D253" s="82">
        <v>820</v>
      </c>
      <c r="E253" s="23" t="s">
        <v>25</v>
      </c>
      <c r="F253" s="82">
        <v>984</v>
      </c>
      <c r="G253" s="23" t="s">
        <v>25</v>
      </c>
      <c r="H253" s="82">
        <v>1602</v>
      </c>
      <c r="I253" s="23" t="s">
        <v>25</v>
      </c>
      <c r="J253" s="82">
        <v>1348</v>
      </c>
      <c r="K253" s="23" t="s">
        <v>25</v>
      </c>
      <c r="L253" s="82">
        <v>1451</v>
      </c>
      <c r="M253" s="23" t="s">
        <v>25</v>
      </c>
      <c r="N253" s="82">
        <v>1289</v>
      </c>
      <c r="O253" s="23" t="s">
        <v>25</v>
      </c>
      <c r="P253" s="82">
        <v>1163</v>
      </c>
      <c r="Q253" s="23" t="s">
        <v>25</v>
      </c>
      <c r="R253" s="82">
        <v>1220</v>
      </c>
      <c r="S253" s="23" t="s">
        <v>25</v>
      </c>
      <c r="T253" s="82">
        <v>960</v>
      </c>
      <c r="U253" s="23" t="s">
        <v>25</v>
      </c>
      <c r="V253" s="82">
        <v>922</v>
      </c>
      <c r="W253" s="23" t="s">
        <v>25</v>
      </c>
      <c r="X253" s="82">
        <v>702</v>
      </c>
      <c r="Y253" s="23" t="s">
        <v>25</v>
      </c>
      <c r="Z253" s="88">
        <v>673</v>
      </c>
      <c r="AA253" s="49" t="s">
        <v>25</v>
      </c>
      <c r="AB253" s="39">
        <f>D253+F253+H253+J253+L253+N253+P253+R253+T253+V253+X253+Z253</f>
        <v>13134</v>
      </c>
      <c r="AC253" s="26"/>
      <c r="AD253" s="29"/>
    </row>
    <row r="254" spans="1:30" ht="27" customHeight="1" thickBot="1" thickTop="1">
      <c r="A254" s="212"/>
      <c r="B254" s="217"/>
      <c r="C254" s="21" t="s">
        <v>20</v>
      </c>
      <c r="D254" s="89">
        <f>D253-Z226</f>
        <v>-90</v>
      </c>
      <c r="E254" s="30">
        <f>D254/Z226</f>
        <v>-0.0989010989010989</v>
      </c>
      <c r="F254" s="89">
        <f>F253-D253</f>
        <v>164</v>
      </c>
      <c r="G254" s="30">
        <f>F254/D253</f>
        <v>0.2</v>
      </c>
      <c r="H254" s="89">
        <f>H253-F253</f>
        <v>618</v>
      </c>
      <c r="I254" s="30">
        <f>H254/F253</f>
        <v>0.6280487804878049</v>
      </c>
      <c r="J254" s="89">
        <f>J253-H253</f>
        <v>-254</v>
      </c>
      <c r="K254" s="30">
        <f>J254/H253</f>
        <v>-0.1585518102372035</v>
      </c>
      <c r="L254" s="89">
        <f>L253-J253</f>
        <v>103</v>
      </c>
      <c r="M254" s="30">
        <f>L254/J253</f>
        <v>0.07640949554896143</v>
      </c>
      <c r="N254" s="79">
        <f>N253-L253</f>
        <v>-162</v>
      </c>
      <c r="O254" s="42">
        <f>N254/L253</f>
        <v>-0.11164713990351481</v>
      </c>
      <c r="P254" s="79">
        <f>P253-N253</f>
        <v>-126</v>
      </c>
      <c r="Q254" s="42">
        <f>P254/N253</f>
        <v>-0.09775019394879751</v>
      </c>
      <c r="R254" s="79">
        <f>R253-P253</f>
        <v>57</v>
      </c>
      <c r="S254" s="42">
        <f>R254/P253</f>
        <v>0.049011177987962166</v>
      </c>
      <c r="T254" s="79">
        <f>T253-R253</f>
        <v>-260</v>
      </c>
      <c r="U254" s="42">
        <f>T254/R253</f>
        <v>-0.21311475409836064</v>
      </c>
      <c r="V254" s="79">
        <f>V253-T253</f>
        <v>-38</v>
      </c>
      <c r="W254" s="42">
        <f>V254/T253</f>
        <v>-0.03958333333333333</v>
      </c>
      <c r="X254" s="79">
        <f>X253-V253</f>
        <v>-220</v>
      </c>
      <c r="Y254" s="42">
        <f>X254/V253</f>
        <v>-0.2386117136659436</v>
      </c>
      <c r="Z254" s="85">
        <f>Z253-X253</f>
        <v>-29</v>
      </c>
      <c r="AA254" s="54">
        <f>Z254/X253</f>
        <v>-0.04131054131054131</v>
      </c>
      <c r="AB254" s="147">
        <f>AB253-D253-F253-H253-J253-L253-N253-P253-R253-T253-V253-X253</f>
        <v>673</v>
      </c>
      <c r="AC254" s="48"/>
      <c r="AD254" s="91"/>
    </row>
    <row r="255" spans="1:30" ht="27" customHeight="1" thickBot="1">
      <c r="A255" s="212"/>
      <c r="B255" s="218"/>
      <c r="C255" s="18" t="s">
        <v>21</v>
      </c>
      <c r="D255" s="80">
        <f>D253-D226</f>
        <v>144</v>
      </c>
      <c r="E255" s="31">
        <f>D255/D226</f>
        <v>0.21301775147928995</v>
      </c>
      <c r="F255" s="80">
        <f>F253-F226</f>
        <v>63</v>
      </c>
      <c r="G255" s="31">
        <f>F255/F226</f>
        <v>0.06840390879478828</v>
      </c>
      <c r="H255" s="80">
        <f>H253-H226</f>
        <v>637</v>
      </c>
      <c r="I255" s="31">
        <f>H255/H226</f>
        <v>0.6601036269430052</v>
      </c>
      <c r="J255" s="80">
        <f>J253-J226</f>
        <v>424</v>
      </c>
      <c r="K255" s="31">
        <f>J255/J226</f>
        <v>0.4588744588744589</v>
      </c>
      <c r="L255" s="80">
        <f>L253-L226</f>
        <v>565</v>
      </c>
      <c r="M255" s="31">
        <f>L255/L226</f>
        <v>0.6376975169300225</v>
      </c>
      <c r="N255" s="80">
        <f>N253-N226</f>
        <v>-231</v>
      </c>
      <c r="O255" s="31">
        <f>N255/N226</f>
        <v>-0.15197368421052632</v>
      </c>
      <c r="P255" s="80">
        <f>P253-P226</f>
        <v>-178</v>
      </c>
      <c r="Q255" s="31">
        <f>P255/P226</f>
        <v>-0.13273676360924683</v>
      </c>
      <c r="R255" s="80">
        <f>R253-R226</f>
        <v>-1323</v>
      </c>
      <c r="S255" s="31">
        <f>R255/R226</f>
        <v>-0.520251671254424</v>
      </c>
      <c r="T255" s="80">
        <f>T253-T226</f>
        <v>-1116</v>
      </c>
      <c r="U255" s="31">
        <f>T255/T226</f>
        <v>-0.5375722543352601</v>
      </c>
      <c r="V255" s="80">
        <f>V253-V226</f>
        <v>-509</v>
      </c>
      <c r="W255" s="31">
        <f>V255/V226</f>
        <v>-0.3556953179594689</v>
      </c>
      <c r="X255" s="80">
        <f>X253-X226</f>
        <v>-715</v>
      </c>
      <c r="Y255" s="31">
        <f>X255/X226</f>
        <v>-0.5045871559633027</v>
      </c>
      <c r="Z255" s="80">
        <f>Z253-Z226</f>
        <v>-237</v>
      </c>
      <c r="AA255" s="31">
        <f>Z255/Z226</f>
        <v>-0.26043956043956046</v>
      </c>
      <c r="AB255" s="40"/>
      <c r="AC255" s="90"/>
      <c r="AD255" s="47"/>
    </row>
    <row r="256" spans="1:30" ht="27" customHeight="1" thickBot="1" thickTop="1">
      <c r="A256" s="212" t="s">
        <v>12</v>
      </c>
      <c r="B256" s="216" t="s">
        <v>16</v>
      </c>
      <c r="C256" s="20"/>
      <c r="D256" s="82">
        <v>4134</v>
      </c>
      <c r="E256" s="23" t="s">
        <v>25</v>
      </c>
      <c r="F256" s="82">
        <v>3255</v>
      </c>
      <c r="G256" s="23" t="s">
        <v>25</v>
      </c>
      <c r="H256" s="82">
        <v>3095</v>
      </c>
      <c r="I256" s="23" t="s">
        <v>25</v>
      </c>
      <c r="J256" s="82">
        <v>2873</v>
      </c>
      <c r="K256" s="23" t="s">
        <v>25</v>
      </c>
      <c r="L256" s="82">
        <v>2968</v>
      </c>
      <c r="M256" s="23" t="s">
        <v>25</v>
      </c>
      <c r="N256" s="82">
        <v>3022</v>
      </c>
      <c r="O256" s="23" t="s">
        <v>25</v>
      </c>
      <c r="P256" s="82">
        <v>3166</v>
      </c>
      <c r="Q256" s="23" t="s">
        <v>25</v>
      </c>
      <c r="R256" s="82">
        <v>3152</v>
      </c>
      <c r="S256" s="23" t="s">
        <v>25</v>
      </c>
      <c r="T256" s="82">
        <v>3880</v>
      </c>
      <c r="U256" s="23" t="s">
        <v>25</v>
      </c>
      <c r="V256" s="82">
        <v>3773</v>
      </c>
      <c r="W256" s="23" t="s">
        <v>25</v>
      </c>
      <c r="X256" s="82">
        <v>3378</v>
      </c>
      <c r="Y256" s="23" t="s">
        <v>25</v>
      </c>
      <c r="Z256" s="88">
        <v>3378</v>
      </c>
      <c r="AA256" s="49" t="s">
        <v>25</v>
      </c>
      <c r="AB256" s="39">
        <f>D256+F256+H256+J256+L256+N256+P256+R256+T256+V256+X256+Z256</f>
        <v>40074</v>
      </c>
      <c r="AC256" s="26"/>
      <c r="AD256" s="29"/>
    </row>
    <row r="257" spans="1:30" ht="27" customHeight="1" thickBot="1" thickTop="1">
      <c r="A257" s="212"/>
      <c r="B257" s="217"/>
      <c r="C257" s="21" t="s">
        <v>20</v>
      </c>
      <c r="D257" s="89">
        <f>D256-Z229</f>
        <v>616</v>
      </c>
      <c r="E257" s="30">
        <f>D257/Z229</f>
        <v>0.17509948834565095</v>
      </c>
      <c r="F257" s="89">
        <f>F256-D256</f>
        <v>-879</v>
      </c>
      <c r="G257" s="30">
        <f>F257/D256</f>
        <v>-0.21262699564586357</v>
      </c>
      <c r="H257" s="89">
        <f>H256-F256</f>
        <v>-160</v>
      </c>
      <c r="I257" s="30">
        <f>H257/F256</f>
        <v>-0.04915514592933948</v>
      </c>
      <c r="J257" s="89">
        <f>J256-H256</f>
        <v>-222</v>
      </c>
      <c r="K257" s="30">
        <f>J257/H256</f>
        <v>-0.07172859450726979</v>
      </c>
      <c r="L257" s="89">
        <f>L256-J256</f>
        <v>95</v>
      </c>
      <c r="M257" s="30">
        <f>L257/J256</f>
        <v>0.03306648103028194</v>
      </c>
      <c r="N257" s="79">
        <f>N256-L256</f>
        <v>54</v>
      </c>
      <c r="O257" s="42">
        <f>N257/L256</f>
        <v>0.018194070080862535</v>
      </c>
      <c r="P257" s="79">
        <f>P256-N256</f>
        <v>144</v>
      </c>
      <c r="Q257" s="42">
        <f>P257/N256</f>
        <v>0.04765056254136334</v>
      </c>
      <c r="R257" s="79">
        <f>R256-P256</f>
        <v>-14</v>
      </c>
      <c r="S257" s="42">
        <f>R257/P256</f>
        <v>-0.004421983575489577</v>
      </c>
      <c r="T257" s="79">
        <f>T256-R256</f>
        <v>728</v>
      </c>
      <c r="U257" s="42">
        <f>T257/R256</f>
        <v>0.23096446700507614</v>
      </c>
      <c r="V257" s="79">
        <f>V256-T256</f>
        <v>-107</v>
      </c>
      <c r="W257" s="42">
        <f>V257/T256</f>
        <v>-0.027577319587628865</v>
      </c>
      <c r="X257" s="79">
        <f>X256-V256</f>
        <v>-395</v>
      </c>
      <c r="Y257" s="42">
        <f>X257/V256</f>
        <v>-0.10469122714020673</v>
      </c>
      <c r="Z257" s="85">
        <f>Z256-X256</f>
        <v>0</v>
      </c>
      <c r="AA257" s="54">
        <f>Z257/X256</f>
        <v>0</v>
      </c>
      <c r="AB257" s="147">
        <f>AB256-D256-F256-H256-J256-L256-N256-P256-R256-T256-V256-X256</f>
        <v>3378</v>
      </c>
      <c r="AC257" s="12"/>
      <c r="AD257" s="91"/>
    </row>
    <row r="258" spans="1:29" ht="27" customHeight="1" thickBot="1">
      <c r="A258" s="212"/>
      <c r="B258" s="218"/>
      <c r="C258" s="18" t="s">
        <v>21</v>
      </c>
      <c r="D258" s="80">
        <f>D256-D229</f>
        <v>573</v>
      </c>
      <c r="E258" s="31">
        <f>D258/D229</f>
        <v>0.16090985678180286</v>
      </c>
      <c r="F258" s="80">
        <f>F256-F229</f>
        <v>95</v>
      </c>
      <c r="G258" s="31">
        <f>F258/F229</f>
        <v>0.030063291139240507</v>
      </c>
      <c r="H258" s="80">
        <f>H256-H229</f>
        <v>-396</v>
      </c>
      <c r="I258" s="31">
        <f>H258/H229</f>
        <v>-0.11343454597536523</v>
      </c>
      <c r="J258" s="80">
        <f>J256-J229</f>
        <v>62</v>
      </c>
      <c r="K258" s="31">
        <f>J258/J229</f>
        <v>0.022056207755247245</v>
      </c>
      <c r="L258" s="80">
        <f>L256-L229</f>
        <v>44</v>
      </c>
      <c r="M258" s="31">
        <f>L258/L229</f>
        <v>0.015047879616963064</v>
      </c>
      <c r="N258" s="80">
        <f>N256-N229</f>
        <v>-58</v>
      </c>
      <c r="O258" s="31">
        <f>N258/N229</f>
        <v>-0.01883116883116883</v>
      </c>
      <c r="P258" s="80">
        <f>P256-P229</f>
        <v>202</v>
      </c>
      <c r="Q258" s="31">
        <f>P258/P229</f>
        <v>0.06815114709851552</v>
      </c>
      <c r="R258" s="80">
        <f>R256-R229</f>
        <v>-176</v>
      </c>
      <c r="S258" s="31">
        <f>R258/R229</f>
        <v>-0.052884615384615384</v>
      </c>
      <c r="T258" s="80">
        <f>T256-T229</f>
        <v>382</v>
      </c>
      <c r="U258" s="31">
        <f>T258/T229</f>
        <v>0.10920526014865638</v>
      </c>
      <c r="V258" s="80">
        <f>V256-V229</f>
        <v>446</v>
      </c>
      <c r="W258" s="31">
        <f>V258/V229</f>
        <v>0.1340547039374812</v>
      </c>
      <c r="X258" s="80">
        <f>X256-X229</f>
        <v>43</v>
      </c>
      <c r="Y258" s="31">
        <f>X258/X229</f>
        <v>0.012893553223388306</v>
      </c>
      <c r="Z258" s="80">
        <f>Z256-Z229</f>
        <v>-140</v>
      </c>
      <c r="AA258" s="31">
        <f>Z258/Z229</f>
        <v>-0.039795338260375214</v>
      </c>
      <c r="AB258" s="10"/>
      <c r="AC258" s="9"/>
    </row>
    <row r="259" spans="1:29" ht="27" customHeight="1" thickBot="1">
      <c r="A259" s="214" t="s">
        <v>13</v>
      </c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248"/>
      <c r="U259" s="248"/>
      <c r="V259" s="248"/>
      <c r="W259" s="248"/>
      <c r="X259" s="248"/>
      <c r="Y259" s="248"/>
      <c r="Z259" s="248"/>
      <c r="AA259" s="248"/>
      <c r="AB259" s="10"/>
      <c r="AC259" s="9"/>
    </row>
    <row r="260" spans="1:29" ht="27" customHeight="1" thickBot="1">
      <c r="A260" s="212" t="s">
        <v>14</v>
      </c>
      <c r="B260" s="216" t="s">
        <v>15</v>
      </c>
      <c r="C260" s="5"/>
      <c r="D260" s="82">
        <v>1707</v>
      </c>
      <c r="E260" s="23" t="s">
        <v>25</v>
      </c>
      <c r="F260" s="82">
        <v>1861</v>
      </c>
      <c r="G260" s="23" t="s">
        <v>25</v>
      </c>
      <c r="H260" s="82">
        <v>1848</v>
      </c>
      <c r="I260" s="23" t="s">
        <v>25</v>
      </c>
      <c r="J260" s="82">
        <v>1658</v>
      </c>
      <c r="K260" s="23" t="s">
        <v>25</v>
      </c>
      <c r="L260" s="82">
        <v>1504</v>
      </c>
      <c r="M260" s="23" t="s">
        <v>25</v>
      </c>
      <c r="N260" s="82">
        <v>1414</v>
      </c>
      <c r="O260" s="23" t="s">
        <v>25</v>
      </c>
      <c r="P260" s="82">
        <v>1451</v>
      </c>
      <c r="Q260" s="23" t="s">
        <v>25</v>
      </c>
      <c r="R260" s="82">
        <v>1472</v>
      </c>
      <c r="S260" s="23" t="s">
        <v>25</v>
      </c>
      <c r="T260" s="82">
        <v>1570</v>
      </c>
      <c r="U260" s="23" t="s">
        <v>25</v>
      </c>
      <c r="V260" s="82">
        <v>1699</v>
      </c>
      <c r="W260" s="23" t="s">
        <v>25</v>
      </c>
      <c r="X260" s="82">
        <v>1790</v>
      </c>
      <c r="Y260" s="23" t="s">
        <v>25</v>
      </c>
      <c r="Z260" s="116">
        <v>1857</v>
      </c>
      <c r="AA260" s="117" t="s">
        <v>25</v>
      </c>
      <c r="AB260" s="10"/>
      <c r="AC260" s="9"/>
    </row>
    <row r="261" spans="1:29" ht="27" customHeight="1" thickBot="1" thickTop="1">
      <c r="A261" s="212"/>
      <c r="B261" s="217"/>
      <c r="C261" s="21" t="s">
        <v>20</v>
      </c>
      <c r="D261" s="89">
        <f>D260-Z233</f>
        <v>-241</v>
      </c>
      <c r="E261" s="30">
        <f>D261/Z233</f>
        <v>-0.12371663244353183</v>
      </c>
      <c r="F261" s="89">
        <f>F260-D260</f>
        <v>154</v>
      </c>
      <c r="G261" s="30">
        <f>F261/D260</f>
        <v>0.09021675454012888</v>
      </c>
      <c r="H261" s="89">
        <f>H260-F260</f>
        <v>-13</v>
      </c>
      <c r="I261" s="30">
        <f>H261/F260</f>
        <v>-0.006985491671144546</v>
      </c>
      <c r="J261" s="89">
        <f>J260-H260</f>
        <v>-190</v>
      </c>
      <c r="K261" s="30">
        <f>J261/H260</f>
        <v>-0.10281385281385282</v>
      </c>
      <c r="L261" s="89">
        <f>L260-J260</f>
        <v>-154</v>
      </c>
      <c r="M261" s="30">
        <f>L261/J260</f>
        <v>-0.09288299155609167</v>
      </c>
      <c r="N261" s="79">
        <f>N260-L260</f>
        <v>-90</v>
      </c>
      <c r="O261" s="42">
        <f>N261/L260</f>
        <v>-0.0598404255319149</v>
      </c>
      <c r="P261" s="79">
        <f>P260-N260</f>
        <v>37</v>
      </c>
      <c r="Q261" s="42">
        <f>P261/N260</f>
        <v>0.02616690240452617</v>
      </c>
      <c r="R261" s="79">
        <f>R260-P260</f>
        <v>21</v>
      </c>
      <c r="S261" s="42">
        <f>R261/P260</f>
        <v>0.014472777394900068</v>
      </c>
      <c r="T261" s="79">
        <f>T260-R260</f>
        <v>98</v>
      </c>
      <c r="U261" s="42">
        <f>T261/R260</f>
        <v>0.06657608695652174</v>
      </c>
      <c r="V261" s="79">
        <f>V260-T260</f>
        <v>129</v>
      </c>
      <c r="W261" s="42">
        <f>V261/T260</f>
        <v>0.0821656050955414</v>
      </c>
      <c r="X261" s="79">
        <f>X260-V260</f>
        <v>91</v>
      </c>
      <c r="Y261" s="42">
        <f>X261/V260</f>
        <v>0.053560918187168925</v>
      </c>
      <c r="Z261" s="85">
        <f>Z260-X260</f>
        <v>67</v>
      </c>
      <c r="AA261" s="54">
        <f>Z261/X260</f>
        <v>0.037430167597765365</v>
      </c>
      <c r="AB261" s="10"/>
      <c r="AC261" s="9"/>
    </row>
    <row r="262" spans="1:29" ht="27" customHeight="1" thickBot="1">
      <c r="A262" s="212"/>
      <c r="B262" s="218"/>
      <c r="C262" s="18" t="s">
        <v>21</v>
      </c>
      <c r="D262" s="80">
        <f>D260-D233</f>
        <v>-343</v>
      </c>
      <c r="E262" s="31">
        <f>D262/D233</f>
        <v>-0.16731707317073172</v>
      </c>
      <c r="F262" s="80">
        <f>F260-F233</f>
        <v>-277</v>
      </c>
      <c r="G262" s="31">
        <f>F262/F233</f>
        <v>-0.1295603367633302</v>
      </c>
      <c r="H262" s="80">
        <f>H260-H233</f>
        <v>-373</v>
      </c>
      <c r="I262" s="31">
        <f>H262/H233</f>
        <v>-0.16794236830256642</v>
      </c>
      <c r="J262" s="80">
        <f>J260-J233</f>
        <v>-570</v>
      </c>
      <c r="K262" s="31">
        <f>J262/J233</f>
        <v>-0.25583482944344704</v>
      </c>
      <c r="L262" s="80">
        <f>L260-L233</f>
        <v>-462</v>
      </c>
      <c r="M262" s="31">
        <f>L262/L233</f>
        <v>-0.23499491353001017</v>
      </c>
      <c r="N262" s="80">
        <f>N260-N233</f>
        <v>-373</v>
      </c>
      <c r="O262" s="31">
        <f>N262/N233</f>
        <v>-0.20872971460548406</v>
      </c>
      <c r="P262" s="80">
        <f>P260-P233</f>
        <v>-473</v>
      </c>
      <c r="Q262" s="31">
        <f>P262/P233</f>
        <v>-0.24584199584199584</v>
      </c>
      <c r="R262" s="80">
        <f>R260-R233</f>
        <v>-329</v>
      </c>
      <c r="S262" s="31">
        <f>R262/R233</f>
        <v>-0.18267629094947252</v>
      </c>
      <c r="T262" s="80">
        <f>T260-T233</f>
        <v>-96</v>
      </c>
      <c r="U262" s="31">
        <f>T262/T233</f>
        <v>-0.057623049219687875</v>
      </c>
      <c r="V262" s="80">
        <f>V260-V233</f>
        <v>23</v>
      </c>
      <c r="W262" s="31">
        <f>V262/V233</f>
        <v>0.013723150357995227</v>
      </c>
      <c r="X262" s="80">
        <f>X260-X233</f>
        <v>25</v>
      </c>
      <c r="Y262" s="31">
        <f>X262/X233</f>
        <v>0.014164305949008499</v>
      </c>
      <c r="Z262" s="80">
        <f>Z260-Z233</f>
        <v>-91</v>
      </c>
      <c r="AA262" s="31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301" t="s">
        <v>154</v>
      </c>
      <c r="B265" s="301"/>
      <c r="C265" s="301"/>
      <c r="D265" s="301"/>
      <c r="E265" s="301"/>
      <c r="F265" s="301"/>
      <c r="G265" s="301"/>
      <c r="H265" s="301"/>
      <c r="I265" s="301"/>
      <c r="J265" s="301"/>
      <c r="K265" s="301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  <c r="AA265" s="302"/>
      <c r="AB265" s="302"/>
      <c r="AC265" s="302"/>
      <c r="AD265" s="302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212" t="s">
        <v>0</v>
      </c>
      <c r="B267" s="262" t="s">
        <v>1</v>
      </c>
      <c r="C267" s="247"/>
      <c r="D267" s="214" t="s">
        <v>152</v>
      </c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  <c r="AA267" s="249"/>
      <c r="AB267" s="250" t="s">
        <v>22</v>
      </c>
      <c r="AC267" s="235" t="s">
        <v>23</v>
      </c>
      <c r="AD267" s="236"/>
    </row>
    <row r="268" spans="1:30" ht="21" customHeight="1" thickBot="1" thickTop="1">
      <c r="A268" s="212"/>
      <c r="B268" s="263"/>
      <c r="C268" s="212"/>
      <c r="D268" s="239" t="s">
        <v>4</v>
      </c>
      <c r="E268" s="240"/>
      <c r="F268" s="239" t="s">
        <v>5</v>
      </c>
      <c r="G268" s="240"/>
      <c r="H268" s="239" t="s">
        <v>26</v>
      </c>
      <c r="I268" s="240"/>
      <c r="J268" s="239" t="s">
        <v>27</v>
      </c>
      <c r="K268" s="240"/>
      <c r="L268" s="239" t="s">
        <v>28</v>
      </c>
      <c r="M268" s="240"/>
      <c r="N268" s="239" t="s">
        <v>29</v>
      </c>
      <c r="O268" s="240"/>
      <c r="P268" s="239" t="s">
        <v>33</v>
      </c>
      <c r="Q268" s="240"/>
      <c r="R268" s="239" t="s">
        <v>40</v>
      </c>
      <c r="S268" s="240"/>
      <c r="T268" s="239" t="s">
        <v>45</v>
      </c>
      <c r="U268" s="240"/>
      <c r="V268" s="239" t="s">
        <v>46</v>
      </c>
      <c r="W268" s="240"/>
      <c r="X268" s="239" t="s">
        <v>49</v>
      </c>
      <c r="Y268" s="240"/>
      <c r="Z268" s="219" t="s">
        <v>50</v>
      </c>
      <c r="AA268" s="220"/>
      <c r="AB268" s="251"/>
      <c r="AC268" s="237"/>
      <c r="AD268" s="238"/>
    </row>
    <row r="269" spans="1:30" ht="20.25" customHeight="1" thickBot="1" thickTop="1">
      <c r="A269" s="2"/>
      <c r="B269" s="1"/>
      <c r="C269" s="266" t="s">
        <v>38</v>
      </c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2"/>
      <c r="P269" s="292"/>
      <c r="Q269" s="292"/>
      <c r="R269" s="292"/>
      <c r="S269" s="292"/>
      <c r="T269" s="292"/>
      <c r="U269" s="292"/>
      <c r="V269" s="292"/>
      <c r="W269" s="292"/>
      <c r="X269" s="292"/>
      <c r="Y269" s="292"/>
      <c r="Z269" s="292"/>
      <c r="AA269" s="293"/>
      <c r="AB269" s="252"/>
      <c r="AC269" s="24" t="s">
        <v>24</v>
      </c>
      <c r="AD269" s="25" t="s">
        <v>25</v>
      </c>
    </row>
    <row r="270" spans="1:30" ht="13.5" thickBot="1">
      <c r="A270" s="3"/>
      <c r="B270" s="3"/>
      <c r="C270" s="3"/>
      <c r="D270" s="6"/>
      <c r="E270" s="3"/>
      <c r="F270" s="36"/>
      <c r="G270" s="4"/>
      <c r="H270" s="37"/>
      <c r="I270" s="16"/>
      <c r="J270" s="36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284"/>
      <c r="AC270" s="258"/>
      <c r="AD270" s="259"/>
    </row>
    <row r="271" spans="1:30" ht="25.5" customHeight="1" thickBot="1" thickTop="1">
      <c r="A271" s="212" t="s">
        <v>7</v>
      </c>
      <c r="B271" s="216" t="s">
        <v>8</v>
      </c>
      <c r="C271" s="7"/>
      <c r="D271" s="78">
        <v>114357</v>
      </c>
      <c r="E271" s="22" t="s">
        <v>25</v>
      </c>
      <c r="F271" s="78">
        <v>113429</v>
      </c>
      <c r="G271" s="22" t="s">
        <v>25</v>
      </c>
      <c r="H271" s="78">
        <v>112333</v>
      </c>
      <c r="I271" s="22" t="s">
        <v>25</v>
      </c>
      <c r="J271" s="78">
        <v>110619</v>
      </c>
      <c r="K271" s="22" t="s">
        <v>25</v>
      </c>
      <c r="L271" s="78">
        <v>108128</v>
      </c>
      <c r="M271" s="22" t="s">
        <v>25</v>
      </c>
      <c r="N271" s="78">
        <v>107034</v>
      </c>
      <c r="O271" s="22" t="s">
        <v>25</v>
      </c>
      <c r="P271" s="78">
        <v>106423</v>
      </c>
      <c r="Q271" s="22" t="s">
        <v>25</v>
      </c>
      <c r="R271" s="78">
        <v>104022</v>
      </c>
      <c r="S271" s="22" t="s">
        <v>25</v>
      </c>
      <c r="T271" s="78">
        <v>100981</v>
      </c>
      <c r="U271" s="22" t="s">
        <v>25</v>
      </c>
      <c r="V271" s="78">
        <v>98986</v>
      </c>
      <c r="W271" s="22" t="s">
        <v>25</v>
      </c>
      <c r="X271" s="78">
        <v>97193</v>
      </c>
      <c r="Y271" s="22" t="s">
        <v>25</v>
      </c>
      <c r="Z271" s="84">
        <v>96005</v>
      </c>
      <c r="AA271" s="49" t="s">
        <v>25</v>
      </c>
      <c r="AB271" s="277"/>
      <c r="AC271" s="307"/>
      <c r="AD271" s="61"/>
    </row>
    <row r="272" spans="1:29" ht="25.5" customHeight="1" thickBot="1" thickTop="1">
      <c r="A272" s="212"/>
      <c r="B272" s="217"/>
      <c r="C272" s="17" t="s">
        <v>20</v>
      </c>
      <c r="D272" s="89">
        <f>D271-Z244</f>
        <v>-7</v>
      </c>
      <c r="E272" s="30">
        <f>D272/Z244</f>
        <v>-6.12080724703578E-05</v>
      </c>
      <c r="F272" s="89">
        <f>F271-D271</f>
        <v>-928</v>
      </c>
      <c r="G272" s="30">
        <f>F272/D271</f>
        <v>-0.008114938307230864</v>
      </c>
      <c r="H272" s="89">
        <f>H271-F271</f>
        <v>-1096</v>
      </c>
      <c r="I272" s="30">
        <f>H272/F271</f>
        <v>-0.00966243200592441</v>
      </c>
      <c r="J272" s="89">
        <f>J271-H271</f>
        <v>-1714</v>
      </c>
      <c r="K272" s="30">
        <f>J272/H271</f>
        <v>-0.015258205513962949</v>
      </c>
      <c r="L272" s="89">
        <f>L271-J271</f>
        <v>-2491</v>
      </c>
      <c r="M272" s="30">
        <f>L272/J271</f>
        <v>-0.02251873547943843</v>
      </c>
      <c r="N272" s="79">
        <f>N271-L271</f>
        <v>-1094</v>
      </c>
      <c r="O272" s="42">
        <f>N272/L271</f>
        <v>-0.010117638354542765</v>
      </c>
      <c r="P272" s="79">
        <f>P271-N271</f>
        <v>-611</v>
      </c>
      <c r="Q272" s="42">
        <f>P272/N271</f>
        <v>-0.005708466468598763</v>
      </c>
      <c r="R272" s="79">
        <f>R271-P271</f>
        <v>-2401</v>
      </c>
      <c r="S272" s="42">
        <f>R272/P271</f>
        <v>-0.022560912584685643</v>
      </c>
      <c r="T272" s="79">
        <f>T271-R271</f>
        <v>-3041</v>
      </c>
      <c r="U272" s="42">
        <f>T272/R271</f>
        <v>-0.02923420045759551</v>
      </c>
      <c r="V272" s="79">
        <f>V271-T271</f>
        <v>-1995</v>
      </c>
      <c r="W272" s="42">
        <f>V272/T271</f>
        <v>-0.019756191758845725</v>
      </c>
      <c r="X272" s="79">
        <f>X271-V271</f>
        <v>-1793</v>
      </c>
      <c r="Y272" s="42">
        <f>X272/V271</f>
        <v>-0.018113672640575434</v>
      </c>
      <c r="Z272" s="85">
        <f>Z271-X271</f>
        <v>-1188</v>
      </c>
      <c r="AA272" s="54">
        <f>Z272/X271</f>
        <v>-0.012223102486804605</v>
      </c>
      <c r="AB272" s="84"/>
      <c r="AC272" s="9"/>
    </row>
    <row r="273" spans="1:29" ht="25.5" customHeight="1" thickBot="1">
      <c r="A273" s="212"/>
      <c r="B273" s="218"/>
      <c r="C273" s="18" t="s">
        <v>21</v>
      </c>
      <c r="D273" s="80">
        <f>D271-D244</f>
        <v>-12015</v>
      </c>
      <c r="E273" s="31">
        <f>D273/D244</f>
        <v>-0.09507644098376222</v>
      </c>
      <c r="F273" s="80">
        <f>F271-F244</f>
        <v>-12666</v>
      </c>
      <c r="G273" s="31">
        <f>F273/F244</f>
        <v>-0.1004480748641897</v>
      </c>
      <c r="H273" s="80">
        <f>H271-H244</f>
        <v>-12194</v>
      </c>
      <c r="I273" s="31">
        <f>H273/H244</f>
        <v>-0.09792253888714897</v>
      </c>
      <c r="J273" s="80">
        <f>J271-J244</f>
        <v>-12519</v>
      </c>
      <c r="K273" s="31">
        <f>J273/J244</f>
        <v>-0.10166642303756761</v>
      </c>
      <c r="L273" s="80">
        <f>L271-L244</f>
        <v>-12740</v>
      </c>
      <c r="M273" s="31">
        <f>L273/L244</f>
        <v>-0.10540424264486878</v>
      </c>
      <c r="N273" s="80">
        <f>N271-N244</f>
        <v>-13002</v>
      </c>
      <c r="O273" s="31">
        <f>N273/N244</f>
        <v>-0.10831750474857543</v>
      </c>
      <c r="P273" s="80">
        <f>P271-P244</f>
        <v>-12473</v>
      </c>
      <c r="Q273" s="31">
        <f>P273/P244</f>
        <v>-0.1049068093123402</v>
      </c>
      <c r="R273" s="80">
        <f>R271-R244</f>
        <v>-13798</v>
      </c>
      <c r="S273" s="31">
        <f>R273/R244</f>
        <v>-0.1171108470548294</v>
      </c>
      <c r="T273" s="80">
        <f>T271-T244</f>
        <v>-15955</v>
      </c>
      <c r="U273" s="31">
        <f>T273/T244</f>
        <v>-0.13644215639324075</v>
      </c>
      <c r="V273" s="80">
        <f>V271-V244</f>
        <v>-17288</v>
      </c>
      <c r="W273" s="31">
        <f>V273/V244</f>
        <v>-0.14868328259112099</v>
      </c>
      <c r="X273" s="80">
        <f>X271-X244</f>
        <v>-18154</v>
      </c>
      <c r="Y273" s="31">
        <f>X273/X244</f>
        <v>-0.15738597449435182</v>
      </c>
      <c r="Z273" s="80">
        <f>Z271-Z244</f>
        <v>-18359</v>
      </c>
      <c r="AA273" s="31">
        <f>Z273/Z244</f>
        <v>-0.1605312860690427</v>
      </c>
      <c r="AB273" s="10"/>
      <c r="AC273" s="43"/>
    </row>
    <row r="274" spans="1:30" ht="25.5" customHeight="1" thickBot="1" thickTop="1">
      <c r="A274" s="212" t="s">
        <v>9</v>
      </c>
      <c r="B274" s="216" t="s">
        <v>19</v>
      </c>
      <c r="C274" s="19"/>
      <c r="D274" s="81">
        <v>6029</v>
      </c>
      <c r="E274" s="23" t="s">
        <v>25</v>
      </c>
      <c r="F274" s="81">
        <v>4636</v>
      </c>
      <c r="G274" s="23" t="s">
        <v>25</v>
      </c>
      <c r="H274" s="81">
        <v>4984</v>
      </c>
      <c r="I274" s="23" t="s">
        <v>25</v>
      </c>
      <c r="J274" s="81">
        <v>4380</v>
      </c>
      <c r="K274" s="23" t="s">
        <v>25</v>
      </c>
      <c r="L274" s="81">
        <v>4244</v>
      </c>
      <c r="M274" s="23" t="s">
        <v>25</v>
      </c>
      <c r="N274" s="81">
        <v>5444</v>
      </c>
      <c r="O274" s="23" t="s">
        <v>25</v>
      </c>
      <c r="P274" s="81">
        <v>5923</v>
      </c>
      <c r="Q274" s="23" t="s">
        <v>25</v>
      </c>
      <c r="R274" s="81">
        <v>5318</v>
      </c>
      <c r="S274" s="23" t="s">
        <v>25</v>
      </c>
      <c r="T274" s="81">
        <v>5376</v>
      </c>
      <c r="U274" s="23" t="s">
        <v>25</v>
      </c>
      <c r="V274" s="81">
        <v>6028</v>
      </c>
      <c r="W274" s="23" t="s">
        <v>25</v>
      </c>
      <c r="X274" s="81">
        <v>5105</v>
      </c>
      <c r="Y274" s="23" t="s">
        <v>25</v>
      </c>
      <c r="Z274" s="87">
        <v>4983</v>
      </c>
      <c r="AA274" s="49" t="s">
        <v>25</v>
      </c>
      <c r="AB274" s="39">
        <f>D274+F274+H274+J274+L274+N274+P274+R274+T274+V274+X274+Z274</f>
        <v>62450</v>
      </c>
      <c r="AC274" s="26"/>
      <c r="AD274" s="29"/>
    </row>
    <row r="275" spans="1:30" ht="25.5" customHeight="1" thickBot="1" thickTop="1">
      <c r="A275" s="212"/>
      <c r="B275" s="217"/>
      <c r="C275" s="17" t="s">
        <v>20</v>
      </c>
      <c r="D275" s="89">
        <f>D274-Z247</f>
        <v>914</v>
      </c>
      <c r="E275" s="30">
        <f>D275/Z247</f>
        <v>0.17869012707722384</v>
      </c>
      <c r="F275" s="89">
        <f>F274-D274</f>
        <v>-1393</v>
      </c>
      <c r="G275" s="30">
        <f>F275/D274</f>
        <v>-0.23104992536075633</v>
      </c>
      <c r="H275" s="89">
        <f>H274-F274</f>
        <v>348</v>
      </c>
      <c r="I275" s="30">
        <f>H275/F274</f>
        <v>0.07506471095772217</v>
      </c>
      <c r="J275" s="89">
        <f>J274-H274</f>
        <v>-604</v>
      </c>
      <c r="K275" s="30">
        <f>J275/H274</f>
        <v>-0.12118780096308186</v>
      </c>
      <c r="L275" s="89">
        <f>L274-J274</f>
        <v>-136</v>
      </c>
      <c r="M275" s="30">
        <f>L275/J274</f>
        <v>-0.031050228310502283</v>
      </c>
      <c r="N275" s="79">
        <f>N274-L274</f>
        <v>1200</v>
      </c>
      <c r="O275" s="42">
        <f>N275/L274</f>
        <v>0.2827521206409048</v>
      </c>
      <c r="P275" s="79">
        <f>P274-N274</f>
        <v>479</v>
      </c>
      <c r="Q275" s="42">
        <f>P275/N274</f>
        <v>0.08798677443056577</v>
      </c>
      <c r="R275" s="79">
        <f>R274-P274</f>
        <v>-605</v>
      </c>
      <c r="S275" s="42">
        <f>R275/P274</f>
        <v>-0.10214418369069728</v>
      </c>
      <c r="T275" s="79">
        <f>T274-R274</f>
        <v>58</v>
      </c>
      <c r="U275" s="42">
        <f>T275/R274</f>
        <v>0.010906355772846935</v>
      </c>
      <c r="V275" s="79">
        <f>V274-T274</f>
        <v>652</v>
      </c>
      <c r="W275" s="42">
        <f>V275/T274</f>
        <v>0.1212797619047619</v>
      </c>
      <c r="X275" s="79">
        <f>X274-V274</f>
        <v>-923</v>
      </c>
      <c r="Y275" s="42">
        <f>X275/V274</f>
        <v>-0.15311877903118778</v>
      </c>
      <c r="Z275" s="85">
        <f>Z274-X274</f>
        <v>-122</v>
      </c>
      <c r="AA275" s="54">
        <f>Z275/X274</f>
        <v>-0.023898139079333986</v>
      </c>
      <c r="AB275" s="147">
        <f>AB274-D274-F274-H274-J274-L274-N274-P274-R274-T274-V274</f>
        <v>10088</v>
      </c>
      <c r="AC275" s="48"/>
      <c r="AD275" s="91"/>
    </row>
    <row r="276" spans="1:30" ht="25.5" customHeight="1" thickBot="1">
      <c r="A276" s="212"/>
      <c r="B276" s="218"/>
      <c r="C276" s="18" t="s">
        <v>21</v>
      </c>
      <c r="D276" s="80">
        <f>D274-D247</f>
        <v>524</v>
      </c>
      <c r="E276" s="31">
        <f>D276/D247</f>
        <v>0.09518619436875568</v>
      </c>
      <c r="F276" s="80">
        <f>F274-F247</f>
        <v>-274</v>
      </c>
      <c r="G276" s="31">
        <f>F276/F247</f>
        <v>-0.05580448065173116</v>
      </c>
      <c r="H276" s="80">
        <f>H274-H247</f>
        <v>378</v>
      </c>
      <c r="I276" s="31">
        <f>H276/H247</f>
        <v>0.08206686930091185</v>
      </c>
      <c r="J276" s="80">
        <f>J274-J247</f>
        <v>375</v>
      </c>
      <c r="K276" s="31">
        <f>J276/J247</f>
        <v>0.09363295880149813</v>
      </c>
      <c r="L276" s="80">
        <f>L274-L247</f>
        <v>36</v>
      </c>
      <c r="M276" s="31">
        <f>L276/L247</f>
        <v>0.008555133079847909</v>
      </c>
      <c r="N276" s="80">
        <f>N274-N247</f>
        <v>106</v>
      </c>
      <c r="O276" s="31">
        <f>N276/N247</f>
        <v>0.01985762457849382</v>
      </c>
      <c r="P276" s="80">
        <f>P274-P247</f>
        <v>636</v>
      </c>
      <c r="Q276" s="31">
        <f>P276/P247</f>
        <v>0.12029506336296576</v>
      </c>
      <c r="R276" s="80">
        <f>R274-R247</f>
        <v>311</v>
      </c>
      <c r="S276" s="31">
        <f>R276/R247</f>
        <v>0.06211304174156181</v>
      </c>
      <c r="T276" s="80">
        <f>T274-T247</f>
        <v>-465</v>
      </c>
      <c r="U276" s="31">
        <f>T276/T247</f>
        <v>-0.07960965588084232</v>
      </c>
      <c r="V276" s="80">
        <f>V274-V247</f>
        <v>278</v>
      </c>
      <c r="W276" s="31">
        <f>V276/V247</f>
        <v>0.04834782608695652</v>
      </c>
      <c r="X276" s="80">
        <f>X274-X247</f>
        <v>71</v>
      </c>
      <c r="Y276" s="31">
        <f>X276/X247</f>
        <v>0.01410409217322209</v>
      </c>
      <c r="Z276" s="80">
        <f>Z274-Z247</f>
        <v>-132</v>
      </c>
      <c r="AA276" s="31">
        <f>Z276/Z247</f>
        <v>-0.025806451612903226</v>
      </c>
      <c r="AB276" s="40"/>
      <c r="AC276" s="90"/>
      <c r="AD276" s="47"/>
    </row>
    <row r="277" spans="1:30" ht="25.5" customHeight="1" thickBot="1" thickTop="1">
      <c r="A277" s="212" t="s">
        <v>10</v>
      </c>
      <c r="B277" s="216" t="s">
        <v>17</v>
      </c>
      <c r="C277" s="20"/>
      <c r="D277" s="82">
        <v>2520</v>
      </c>
      <c r="E277" s="23" t="s">
        <v>25</v>
      </c>
      <c r="F277" s="82">
        <v>3046</v>
      </c>
      <c r="G277" s="23" t="s">
        <v>25</v>
      </c>
      <c r="H277" s="82">
        <v>3206</v>
      </c>
      <c r="I277" s="23" t="s">
        <v>25</v>
      </c>
      <c r="J277" s="82">
        <v>3766</v>
      </c>
      <c r="K277" s="23" t="s">
        <v>25</v>
      </c>
      <c r="L277" s="82">
        <v>4308</v>
      </c>
      <c r="M277" s="23" t="s">
        <v>25</v>
      </c>
      <c r="N277" s="82">
        <v>3993</v>
      </c>
      <c r="O277" s="23" t="s">
        <v>25</v>
      </c>
      <c r="P277" s="82">
        <v>3516</v>
      </c>
      <c r="Q277" s="23" t="s">
        <v>25</v>
      </c>
      <c r="R277" s="82">
        <v>3538</v>
      </c>
      <c r="S277" s="23" t="s">
        <v>25</v>
      </c>
      <c r="T277" s="82">
        <v>4720</v>
      </c>
      <c r="U277" s="23" t="s">
        <v>25</v>
      </c>
      <c r="V277" s="82">
        <v>4084</v>
      </c>
      <c r="W277" s="23" t="s">
        <v>25</v>
      </c>
      <c r="X277" s="82">
        <v>3203</v>
      </c>
      <c r="Y277" s="23" t="s">
        <v>25</v>
      </c>
      <c r="Z277" s="88">
        <v>2635</v>
      </c>
      <c r="AA277" s="49" t="s">
        <v>25</v>
      </c>
      <c r="AB277" s="39">
        <f>D277+F277+H277+J277+L277+N277+P277+R277+T277+V277+X277+Z277</f>
        <v>42535</v>
      </c>
      <c r="AC277" s="26"/>
      <c r="AD277" s="29"/>
    </row>
    <row r="278" spans="1:30" ht="25.5" customHeight="1" thickBot="1" thickTop="1">
      <c r="A278" s="212"/>
      <c r="B278" s="217"/>
      <c r="C278" s="21" t="s">
        <v>20</v>
      </c>
      <c r="D278" s="89">
        <f>D277-Z250</f>
        <v>-32</v>
      </c>
      <c r="E278" s="30">
        <f>D278/Z250</f>
        <v>-0.012539184952978056</v>
      </c>
      <c r="F278" s="89">
        <f>F277-D277</f>
        <v>526</v>
      </c>
      <c r="G278" s="30">
        <f>F278/D277</f>
        <v>0.20873015873015874</v>
      </c>
      <c r="H278" s="89">
        <f>H277-F277</f>
        <v>160</v>
      </c>
      <c r="I278" s="30">
        <f>H278/F277</f>
        <v>0.05252790544977019</v>
      </c>
      <c r="J278" s="89">
        <f>J277-H277</f>
        <v>560</v>
      </c>
      <c r="K278" s="30">
        <f>J278/H277</f>
        <v>0.17467248908296942</v>
      </c>
      <c r="L278" s="89">
        <f>L277-J277</f>
        <v>542</v>
      </c>
      <c r="M278" s="30">
        <f>L278/J277</f>
        <v>0.14391927774827404</v>
      </c>
      <c r="N278" s="79">
        <f>N277-L277</f>
        <v>-315</v>
      </c>
      <c r="O278" s="42">
        <f>N278/L277</f>
        <v>-0.07311977715877438</v>
      </c>
      <c r="P278" s="79">
        <f>P277-N277</f>
        <v>-477</v>
      </c>
      <c r="Q278" s="42">
        <f>P278/N277</f>
        <v>-0.11945905334335086</v>
      </c>
      <c r="R278" s="79">
        <f>R277-P277</f>
        <v>22</v>
      </c>
      <c r="S278" s="42">
        <f>R278/P277</f>
        <v>0.006257110352673493</v>
      </c>
      <c r="T278" s="79">
        <f>T277-R277</f>
        <v>1182</v>
      </c>
      <c r="U278" s="42">
        <f>T278/R277</f>
        <v>0.33408705483323914</v>
      </c>
      <c r="V278" s="79">
        <f>V277-T277</f>
        <v>-636</v>
      </c>
      <c r="W278" s="42">
        <f>V278/T277</f>
        <v>-0.13474576271186442</v>
      </c>
      <c r="X278" s="79">
        <f>X277-V277</f>
        <v>-881</v>
      </c>
      <c r="Y278" s="42">
        <f>X278/V277</f>
        <v>-0.21571988246816845</v>
      </c>
      <c r="Z278" s="85">
        <f>Z277-X277</f>
        <v>-568</v>
      </c>
      <c r="AA278" s="54">
        <f>Z278/X277</f>
        <v>-0.17733374960974088</v>
      </c>
      <c r="AB278" s="147">
        <f>AB277-D277-F277-H277-J277-L277-N277-P277-R277-T277-V277</f>
        <v>5838</v>
      </c>
      <c r="AC278" s="48"/>
      <c r="AD278" s="91"/>
    </row>
    <row r="279" spans="1:30" ht="25.5" customHeight="1" thickBot="1">
      <c r="A279" s="212"/>
      <c r="B279" s="218"/>
      <c r="C279" s="18" t="s">
        <v>21</v>
      </c>
      <c r="D279" s="80">
        <f>D277-D250</f>
        <v>290</v>
      </c>
      <c r="E279" s="31">
        <f>D279/D250</f>
        <v>0.13004484304932734</v>
      </c>
      <c r="F279" s="80">
        <f>F277-F250</f>
        <v>322</v>
      </c>
      <c r="G279" s="31">
        <f>F279/F250</f>
        <v>0.11820851688693099</v>
      </c>
      <c r="H279" s="80">
        <f>H277-H250</f>
        <v>-670</v>
      </c>
      <c r="I279" s="31">
        <f>H279/H250</f>
        <v>-0.17285861713106296</v>
      </c>
      <c r="J279" s="80">
        <f>J277-J250</f>
        <v>779</v>
      </c>
      <c r="K279" s="31">
        <f>J279/J250</f>
        <v>0.2607967860729829</v>
      </c>
      <c r="L279" s="80">
        <f>L277-L250</f>
        <v>580</v>
      </c>
      <c r="M279" s="31">
        <f>L279/L250</f>
        <v>0.1555793991416309</v>
      </c>
      <c r="N279" s="80">
        <f>N277-N250</f>
        <v>570</v>
      </c>
      <c r="O279" s="31">
        <f>N279/N250</f>
        <v>0.16652059596844873</v>
      </c>
      <c r="P279" s="80">
        <f>P277-P250</f>
        <v>-318</v>
      </c>
      <c r="Q279" s="31">
        <f>P279/P250</f>
        <v>-0.08294209702660407</v>
      </c>
      <c r="R279" s="80">
        <f>R277-R250</f>
        <v>477</v>
      </c>
      <c r="S279" s="31">
        <f>R279/R250</f>
        <v>0.1558314276380268</v>
      </c>
      <c r="T279" s="80">
        <f>T277-T250</f>
        <v>660</v>
      </c>
      <c r="U279" s="31">
        <f>T279/T250</f>
        <v>0.1625615763546798</v>
      </c>
      <c r="V279" s="80">
        <f>V277-V250</f>
        <v>912</v>
      </c>
      <c r="W279" s="31">
        <f>V279/V250</f>
        <v>0.287515762925599</v>
      </c>
      <c r="X279" s="80">
        <f>X277-X250</f>
        <v>153</v>
      </c>
      <c r="Y279" s="31">
        <f>X279/X250</f>
        <v>0.05016393442622951</v>
      </c>
      <c r="Z279" s="80">
        <f>Z277-Z250</f>
        <v>83</v>
      </c>
      <c r="AA279" s="31">
        <f>Z279/Z250</f>
        <v>0.03252351097178684</v>
      </c>
      <c r="AB279" s="40"/>
      <c r="AC279" s="48"/>
      <c r="AD279" s="47"/>
    </row>
    <row r="280" spans="1:30" ht="25.5" customHeight="1" thickBot="1" thickTop="1">
      <c r="A280" s="212" t="s">
        <v>11</v>
      </c>
      <c r="B280" s="216" t="s">
        <v>18</v>
      </c>
      <c r="C280" s="20"/>
      <c r="D280" s="82">
        <v>752</v>
      </c>
      <c r="E280" s="23" t="s">
        <v>25</v>
      </c>
      <c r="F280" s="82">
        <v>940</v>
      </c>
      <c r="G280" s="23" t="s">
        <v>25</v>
      </c>
      <c r="H280" s="82">
        <v>1089</v>
      </c>
      <c r="I280" s="23" t="s">
        <v>25</v>
      </c>
      <c r="J280" s="82">
        <v>946</v>
      </c>
      <c r="K280" s="23" t="s">
        <v>25</v>
      </c>
      <c r="L280" s="82">
        <v>842</v>
      </c>
      <c r="M280" s="23" t="s">
        <v>25</v>
      </c>
      <c r="N280" s="82">
        <v>796</v>
      </c>
      <c r="O280" s="23" t="s">
        <v>25</v>
      </c>
      <c r="P280" s="82">
        <v>815</v>
      </c>
      <c r="Q280" s="23" t="s">
        <v>25</v>
      </c>
      <c r="R280" s="82">
        <v>1529</v>
      </c>
      <c r="S280" s="23" t="s">
        <v>25</v>
      </c>
      <c r="T280" s="82">
        <v>1281</v>
      </c>
      <c r="U280" s="23" t="s">
        <v>25</v>
      </c>
      <c r="V280" s="82">
        <v>1304</v>
      </c>
      <c r="W280" s="23" t="s">
        <v>25</v>
      </c>
      <c r="X280" s="82">
        <v>1071</v>
      </c>
      <c r="Y280" s="23" t="s">
        <v>25</v>
      </c>
      <c r="Z280" s="88">
        <v>1160</v>
      </c>
      <c r="AA280" s="49" t="s">
        <v>25</v>
      </c>
      <c r="AB280" s="39">
        <f>D280+F280+H280+J280+L280+N280+P280+R280+T280+V280+X280+Z280</f>
        <v>12525</v>
      </c>
      <c r="AC280" s="26"/>
      <c r="AD280" s="29"/>
    </row>
    <row r="281" spans="1:30" ht="25.5" customHeight="1" thickBot="1" thickTop="1">
      <c r="A281" s="212"/>
      <c r="B281" s="217"/>
      <c r="C281" s="21" t="s">
        <v>20</v>
      </c>
      <c r="D281" s="89">
        <f>D280-Z253</f>
        <v>79</v>
      </c>
      <c r="E281" s="30">
        <f>D281/Z253</f>
        <v>0.11738484398216939</v>
      </c>
      <c r="F281" s="89">
        <f>F280-D280</f>
        <v>188</v>
      </c>
      <c r="G281" s="30">
        <f>F281/D280</f>
        <v>0.25</v>
      </c>
      <c r="H281" s="89">
        <f>H280-F280</f>
        <v>149</v>
      </c>
      <c r="I281" s="30">
        <f>H281/F280</f>
        <v>0.15851063829787235</v>
      </c>
      <c r="J281" s="89">
        <f>J280-H280</f>
        <v>-143</v>
      </c>
      <c r="K281" s="30">
        <f>J281/H280</f>
        <v>-0.13131313131313133</v>
      </c>
      <c r="L281" s="89">
        <f>L280-J280</f>
        <v>-104</v>
      </c>
      <c r="M281" s="30">
        <f>L281/J280</f>
        <v>-0.10993657505285412</v>
      </c>
      <c r="N281" s="79">
        <f>N280-L280</f>
        <v>-46</v>
      </c>
      <c r="O281" s="42">
        <f>N281/L280</f>
        <v>-0.05463182897862233</v>
      </c>
      <c r="P281" s="79">
        <f>P280-N280</f>
        <v>19</v>
      </c>
      <c r="Q281" s="42">
        <f>P281/N280</f>
        <v>0.02386934673366834</v>
      </c>
      <c r="R281" s="79">
        <f>R280-P280</f>
        <v>714</v>
      </c>
      <c r="S281" s="42">
        <f>R281/P280</f>
        <v>0.8760736196319019</v>
      </c>
      <c r="T281" s="79">
        <f>T280-R280</f>
        <v>-248</v>
      </c>
      <c r="U281" s="42">
        <f>T281/R280</f>
        <v>-0.16219751471550034</v>
      </c>
      <c r="V281" s="79">
        <f>V280-T280</f>
        <v>23</v>
      </c>
      <c r="W281" s="42">
        <f>V281/T280</f>
        <v>0.01795472287275566</v>
      </c>
      <c r="X281" s="79">
        <f>X280-V280</f>
        <v>-233</v>
      </c>
      <c r="Y281" s="42">
        <f>X281/V280</f>
        <v>-0.17868098159509202</v>
      </c>
      <c r="Z281" s="85">
        <f>Z280-X280</f>
        <v>89</v>
      </c>
      <c r="AA281" s="54">
        <f>Z281/X280</f>
        <v>0.08309990662931839</v>
      </c>
      <c r="AB281" s="147">
        <f>AB280-D280-F280-H280-J280-L280-N280-P280-R280-T280-V280</f>
        <v>2231</v>
      </c>
      <c r="AC281" s="48"/>
      <c r="AD281" s="91"/>
    </row>
    <row r="282" spans="1:30" ht="25.5" customHeight="1" thickBot="1">
      <c r="A282" s="212"/>
      <c r="B282" s="218"/>
      <c r="C282" s="18" t="s">
        <v>21</v>
      </c>
      <c r="D282" s="80">
        <f>D280-D253</f>
        <v>-68</v>
      </c>
      <c r="E282" s="31">
        <f>D282/D253</f>
        <v>-0.08292682926829269</v>
      </c>
      <c r="F282" s="80">
        <f>F280-F253</f>
        <v>-44</v>
      </c>
      <c r="G282" s="31">
        <f>F282/F253</f>
        <v>-0.044715447154471545</v>
      </c>
      <c r="H282" s="80">
        <f>H280-H253</f>
        <v>-513</v>
      </c>
      <c r="I282" s="31">
        <f>H282/H253</f>
        <v>-0.3202247191011236</v>
      </c>
      <c r="J282" s="80">
        <f>J280-J253</f>
        <v>-402</v>
      </c>
      <c r="K282" s="31">
        <f>J282/J253</f>
        <v>-0.29821958456973297</v>
      </c>
      <c r="L282" s="80">
        <f>L280-L253</f>
        <v>-609</v>
      </c>
      <c r="M282" s="31">
        <f>L282/L253</f>
        <v>-0.419710544452102</v>
      </c>
      <c r="N282" s="80">
        <f>N280-N253</f>
        <v>-493</v>
      </c>
      <c r="O282" s="31">
        <f>N282/N253</f>
        <v>-0.382467028704422</v>
      </c>
      <c r="P282" s="80">
        <f>P280-P253</f>
        <v>-348</v>
      </c>
      <c r="Q282" s="31">
        <f>P282/P253</f>
        <v>-0.2992261392949269</v>
      </c>
      <c r="R282" s="80">
        <f>R280-R253</f>
        <v>309</v>
      </c>
      <c r="S282" s="31">
        <f>R282/R253</f>
        <v>0.2532786885245902</v>
      </c>
      <c r="T282" s="80">
        <f>T280-T253</f>
        <v>321</v>
      </c>
      <c r="U282" s="31">
        <f>T282/T253</f>
        <v>0.334375</v>
      </c>
      <c r="V282" s="80">
        <f>V280-V253</f>
        <v>382</v>
      </c>
      <c r="W282" s="31">
        <f>V282/V253</f>
        <v>0.41431670281995664</v>
      </c>
      <c r="X282" s="80">
        <f>X280-X253</f>
        <v>369</v>
      </c>
      <c r="Y282" s="31">
        <f>X282/X253</f>
        <v>0.5256410256410257</v>
      </c>
      <c r="Z282" s="80">
        <f>Z280-Z253</f>
        <v>487</v>
      </c>
      <c r="AA282" s="31">
        <f>Z282/Z253</f>
        <v>0.7236255572065379</v>
      </c>
      <c r="AB282" s="40"/>
      <c r="AC282" s="90"/>
      <c r="AD282" s="47"/>
    </row>
    <row r="283" spans="1:30" ht="25.5" customHeight="1" thickBot="1" thickTop="1">
      <c r="A283" s="212" t="s">
        <v>12</v>
      </c>
      <c r="B283" s="216" t="s">
        <v>16</v>
      </c>
      <c r="C283" s="20"/>
      <c r="D283" s="82">
        <v>4419</v>
      </c>
      <c r="E283" s="23" t="s">
        <v>25</v>
      </c>
      <c r="F283" s="82">
        <v>3283</v>
      </c>
      <c r="G283" s="23" t="s">
        <v>25</v>
      </c>
      <c r="H283" s="82">
        <v>3479</v>
      </c>
      <c r="I283" s="23" t="s">
        <v>25</v>
      </c>
      <c r="J283" s="82">
        <v>3222</v>
      </c>
      <c r="K283" s="23" t="s">
        <v>25</v>
      </c>
      <c r="L283" s="82">
        <v>3047</v>
      </c>
      <c r="M283" s="23" t="s">
        <v>25</v>
      </c>
      <c r="N283" s="82">
        <v>3120</v>
      </c>
      <c r="O283" s="23" t="s">
        <v>25</v>
      </c>
      <c r="P283" s="82">
        <v>3702</v>
      </c>
      <c r="Q283" s="23" t="s">
        <v>25</v>
      </c>
      <c r="R283" s="82">
        <v>3655</v>
      </c>
      <c r="S283" s="23" t="s">
        <v>25</v>
      </c>
      <c r="T283" s="82">
        <v>3526</v>
      </c>
      <c r="U283" s="23" t="s">
        <v>25</v>
      </c>
      <c r="V283" s="82">
        <v>4153</v>
      </c>
      <c r="W283" s="23" t="s">
        <v>25</v>
      </c>
      <c r="X283" s="82">
        <v>3654</v>
      </c>
      <c r="Y283" s="23" t="s">
        <v>25</v>
      </c>
      <c r="Z283" s="88">
        <v>3590</v>
      </c>
      <c r="AA283" s="49" t="s">
        <v>25</v>
      </c>
      <c r="AB283" s="39">
        <f>D283+F283+H283+J283+L283+N283+P283+R283+T283+V283+X283+Z283</f>
        <v>42850</v>
      </c>
      <c r="AC283" s="26"/>
      <c r="AD283" s="29"/>
    </row>
    <row r="284" spans="1:30" ht="25.5" customHeight="1" thickBot="1" thickTop="1">
      <c r="A284" s="212"/>
      <c r="B284" s="217"/>
      <c r="C284" s="21" t="s">
        <v>20</v>
      </c>
      <c r="D284" s="89">
        <f>D283-Z256</f>
        <v>1041</v>
      </c>
      <c r="E284" s="30">
        <f>D284/Z256</f>
        <v>0.30817051509769094</v>
      </c>
      <c r="F284" s="89">
        <f>F283-D283</f>
        <v>-1136</v>
      </c>
      <c r="G284" s="30">
        <f>F284/D283</f>
        <v>-0.25707173568680697</v>
      </c>
      <c r="H284" s="89">
        <f>H283-F283</f>
        <v>196</v>
      </c>
      <c r="I284" s="30">
        <f>H284/F283</f>
        <v>0.05970149253731343</v>
      </c>
      <c r="J284" s="89">
        <f>J283-H283</f>
        <v>-257</v>
      </c>
      <c r="K284" s="30">
        <f>J284/H283</f>
        <v>-0.07387180224202357</v>
      </c>
      <c r="L284" s="89">
        <f>L283-J283</f>
        <v>-175</v>
      </c>
      <c r="M284" s="30">
        <f>L284/J283</f>
        <v>-0.05431409062693979</v>
      </c>
      <c r="N284" s="79">
        <f>N283-L283</f>
        <v>73</v>
      </c>
      <c r="O284" s="42">
        <f>N284/L283</f>
        <v>0.02395799146701674</v>
      </c>
      <c r="P284" s="79">
        <f>P283-N283</f>
        <v>582</v>
      </c>
      <c r="Q284" s="42">
        <f>P284/N283</f>
        <v>0.18653846153846154</v>
      </c>
      <c r="R284" s="79">
        <f>R283-P283</f>
        <v>-47</v>
      </c>
      <c r="S284" s="42">
        <f>R284/P283</f>
        <v>-0.012695840086439762</v>
      </c>
      <c r="T284" s="79">
        <f>T283-R283</f>
        <v>-129</v>
      </c>
      <c r="U284" s="42">
        <f>T284/R283</f>
        <v>-0.03529411764705882</v>
      </c>
      <c r="V284" s="79">
        <f>V283-T283</f>
        <v>627</v>
      </c>
      <c r="W284" s="42">
        <f>V284/T283</f>
        <v>0.17782189449801475</v>
      </c>
      <c r="X284" s="79">
        <f>X283-V283</f>
        <v>-499</v>
      </c>
      <c r="Y284" s="42">
        <f>X284/V283</f>
        <v>-0.12015410546592825</v>
      </c>
      <c r="Z284" s="85">
        <f>Z283-X283</f>
        <v>-64</v>
      </c>
      <c r="AA284" s="54">
        <f>Z284/X283</f>
        <v>-0.01751505199781062</v>
      </c>
      <c r="AB284" s="147">
        <f>AB283-D283-F283-H283-J283-L283-N283-P283-R283-T283-V283</f>
        <v>7244</v>
      </c>
      <c r="AC284" s="12"/>
      <c r="AD284" s="91"/>
    </row>
    <row r="285" spans="1:29" ht="25.5" customHeight="1" thickBot="1">
      <c r="A285" s="212"/>
      <c r="B285" s="218"/>
      <c r="C285" s="18" t="s">
        <v>21</v>
      </c>
      <c r="D285" s="80">
        <f>D283-D256</f>
        <v>285</v>
      </c>
      <c r="E285" s="31">
        <f>D285/D256</f>
        <v>0.06894049346879536</v>
      </c>
      <c r="F285" s="80">
        <f>F283-F256</f>
        <v>28</v>
      </c>
      <c r="G285" s="31">
        <f>F285/F256</f>
        <v>0.008602150537634409</v>
      </c>
      <c r="H285" s="80">
        <f>H283-H256</f>
        <v>384</v>
      </c>
      <c r="I285" s="31">
        <f>H285/H256</f>
        <v>0.12407108239095314</v>
      </c>
      <c r="J285" s="80">
        <f>J283-J256</f>
        <v>349</v>
      </c>
      <c r="K285" s="31">
        <f>J285/J256</f>
        <v>0.12147580925861469</v>
      </c>
      <c r="L285" s="80">
        <f>L283-L256</f>
        <v>79</v>
      </c>
      <c r="M285" s="31">
        <f>L285/L256</f>
        <v>0.026617250673854446</v>
      </c>
      <c r="N285" s="80">
        <f>N283-N256</f>
        <v>98</v>
      </c>
      <c r="O285" s="31">
        <f>N285/N256</f>
        <v>0.03242885506287227</v>
      </c>
      <c r="P285" s="80">
        <f>P283-P256</f>
        <v>536</v>
      </c>
      <c r="Q285" s="31">
        <f>P285/P256</f>
        <v>0.16929879974731524</v>
      </c>
      <c r="R285" s="80">
        <f>R283-R256</f>
        <v>503</v>
      </c>
      <c r="S285" s="31">
        <f>R285/R256</f>
        <v>0.15958121827411167</v>
      </c>
      <c r="T285" s="80">
        <f>T283-T256</f>
        <v>-354</v>
      </c>
      <c r="U285" s="31">
        <f>T285/T256</f>
        <v>-0.09123711340206185</v>
      </c>
      <c r="V285" s="80">
        <f>V283-V256</f>
        <v>380</v>
      </c>
      <c r="W285" s="31">
        <f>V285/V256</f>
        <v>0.10071561091969256</v>
      </c>
      <c r="X285" s="80">
        <f>X283-X256</f>
        <v>276</v>
      </c>
      <c r="Y285" s="31">
        <f>X285/X256</f>
        <v>0.08170515097690942</v>
      </c>
      <c r="Z285" s="80">
        <f>Z283-Z256</f>
        <v>212</v>
      </c>
      <c r="AA285" s="31">
        <f>Z285/Z256</f>
        <v>0.06275902901124926</v>
      </c>
      <c r="AB285" s="10"/>
      <c r="AC285" s="9"/>
    </row>
    <row r="286" spans="1:29" ht="25.5" customHeight="1" thickBot="1">
      <c r="A286" s="214" t="s">
        <v>13</v>
      </c>
      <c r="B286" s="248"/>
      <c r="C286" s="248"/>
      <c r="D286" s="248"/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10"/>
      <c r="AC286" s="9"/>
    </row>
    <row r="287" spans="1:29" ht="25.5" customHeight="1" thickBot="1">
      <c r="A287" s="212" t="s">
        <v>14</v>
      </c>
      <c r="B287" s="216" t="s">
        <v>15</v>
      </c>
      <c r="C287" s="5"/>
      <c r="D287" s="82">
        <v>1761</v>
      </c>
      <c r="E287" s="23" t="s">
        <v>25</v>
      </c>
      <c r="F287" s="82">
        <v>2065</v>
      </c>
      <c r="G287" s="23" t="s">
        <v>25</v>
      </c>
      <c r="H287" s="82">
        <v>2133</v>
      </c>
      <c r="I287" s="23" t="s">
        <v>25</v>
      </c>
      <c r="J287" s="82">
        <v>1879</v>
      </c>
      <c r="K287" s="23" t="s">
        <v>25</v>
      </c>
      <c r="L287" s="82">
        <v>1747</v>
      </c>
      <c r="M287" s="23" t="s">
        <v>25</v>
      </c>
      <c r="N287" s="82">
        <v>1729</v>
      </c>
      <c r="O287" s="23" t="s">
        <v>25</v>
      </c>
      <c r="P287" s="82">
        <v>1735</v>
      </c>
      <c r="Q287" s="23" t="s">
        <v>25</v>
      </c>
      <c r="R287" s="82">
        <v>1739</v>
      </c>
      <c r="S287" s="23" t="s">
        <v>25</v>
      </c>
      <c r="T287" s="82">
        <v>1686</v>
      </c>
      <c r="U287" s="23" t="s">
        <v>25</v>
      </c>
      <c r="V287" s="82">
        <v>1618</v>
      </c>
      <c r="W287" s="23" t="s">
        <v>25</v>
      </c>
      <c r="X287" s="82">
        <v>1678</v>
      </c>
      <c r="Y287" s="23" t="s">
        <v>25</v>
      </c>
      <c r="Z287" s="116">
        <v>1754</v>
      </c>
      <c r="AA287" s="117" t="s">
        <v>25</v>
      </c>
      <c r="AB287" s="10"/>
      <c r="AC287" s="9"/>
    </row>
    <row r="288" spans="1:29" ht="25.5" customHeight="1" thickBot="1" thickTop="1">
      <c r="A288" s="212"/>
      <c r="B288" s="217"/>
      <c r="C288" s="21" t="s">
        <v>20</v>
      </c>
      <c r="D288" s="89">
        <f>D287-Z260</f>
        <v>-96</v>
      </c>
      <c r="E288" s="30">
        <f>D288/Z260</f>
        <v>-0.051696284329563816</v>
      </c>
      <c r="F288" s="89">
        <f>F287-D287</f>
        <v>304</v>
      </c>
      <c r="G288" s="30">
        <f>F288/D287</f>
        <v>0.17262918796138557</v>
      </c>
      <c r="H288" s="89">
        <f>H287-F287</f>
        <v>68</v>
      </c>
      <c r="I288" s="30">
        <f>H288/F287</f>
        <v>0.03292978208232446</v>
      </c>
      <c r="J288" s="89">
        <f>J287-H287</f>
        <v>-254</v>
      </c>
      <c r="K288" s="30">
        <f>J288/H287</f>
        <v>-0.11908110642287857</v>
      </c>
      <c r="L288" s="89">
        <f>L287-J287</f>
        <v>-132</v>
      </c>
      <c r="M288" s="30">
        <f>L288/J287</f>
        <v>-0.07025013304949441</v>
      </c>
      <c r="N288" s="79">
        <f>N287-L287</f>
        <v>-18</v>
      </c>
      <c r="O288" s="42">
        <f>N288/L287</f>
        <v>-0.01030337721808815</v>
      </c>
      <c r="P288" s="79">
        <f>P287-N287</f>
        <v>6</v>
      </c>
      <c r="Q288" s="42">
        <f>P288/N287</f>
        <v>0.003470213996529786</v>
      </c>
      <c r="R288" s="79">
        <f>R287-P287</f>
        <v>4</v>
      </c>
      <c r="S288" s="42">
        <f>R288/P287</f>
        <v>0.0023054755043227667</v>
      </c>
      <c r="T288" s="79">
        <f>T287-R287</f>
        <v>-53</v>
      </c>
      <c r="U288" s="42">
        <f>T288/R287</f>
        <v>-0.030477285796434734</v>
      </c>
      <c r="V288" s="79">
        <f>V287-T287</f>
        <v>-68</v>
      </c>
      <c r="W288" s="42">
        <f>V288/T287</f>
        <v>-0.04033214709371293</v>
      </c>
      <c r="X288" s="79">
        <f>X287-V287</f>
        <v>60</v>
      </c>
      <c r="Y288" s="42">
        <f>X288/V287</f>
        <v>0.037082818294190356</v>
      </c>
      <c r="Z288" s="85">
        <f>Z287-X287</f>
        <v>76</v>
      </c>
      <c r="AA288" s="54">
        <f>Z288/X287</f>
        <v>0.04529201430274136</v>
      </c>
      <c r="AB288" s="10"/>
      <c r="AC288" s="9"/>
    </row>
    <row r="289" spans="1:29" ht="25.5" customHeight="1" thickBot="1">
      <c r="A289" s="212"/>
      <c r="B289" s="218"/>
      <c r="C289" s="18" t="s">
        <v>21</v>
      </c>
      <c r="D289" s="80">
        <f>D287-D260</f>
        <v>54</v>
      </c>
      <c r="E289" s="31">
        <f>D289/D260</f>
        <v>0.03163444639718805</v>
      </c>
      <c r="F289" s="80">
        <f>F287-F260</f>
        <v>204</v>
      </c>
      <c r="G289" s="31">
        <f>F289/F260</f>
        <v>0.10961848468565287</v>
      </c>
      <c r="H289" s="80">
        <f>H287-H260</f>
        <v>285</v>
      </c>
      <c r="I289" s="31">
        <f>H289/H260</f>
        <v>0.15422077922077923</v>
      </c>
      <c r="J289" s="80">
        <f>J287-J260</f>
        <v>221</v>
      </c>
      <c r="K289" s="31">
        <f>J289/J260</f>
        <v>0.13329312424607961</v>
      </c>
      <c r="L289" s="80">
        <f>L287-L260</f>
        <v>243</v>
      </c>
      <c r="M289" s="31">
        <f>L289/L260</f>
        <v>0.16156914893617022</v>
      </c>
      <c r="N289" s="80">
        <f>N287-N260</f>
        <v>315</v>
      </c>
      <c r="O289" s="31">
        <f>N289/N260</f>
        <v>0.22277227722772278</v>
      </c>
      <c r="P289" s="80">
        <f>P287-P260</f>
        <v>284</v>
      </c>
      <c r="Q289" s="31">
        <f>P289/P260</f>
        <v>0.19572708476912473</v>
      </c>
      <c r="R289" s="80">
        <f>R287-R260</f>
        <v>267</v>
      </c>
      <c r="S289" s="31">
        <f>R289/R260</f>
        <v>0.18138586956521738</v>
      </c>
      <c r="T289" s="80">
        <f>T287-T260</f>
        <v>116</v>
      </c>
      <c r="U289" s="31">
        <f>T289/T260</f>
        <v>0.07388535031847134</v>
      </c>
      <c r="V289" s="80">
        <f>V287-V260</f>
        <v>-81</v>
      </c>
      <c r="W289" s="31">
        <f>V289/V260</f>
        <v>-0.047675103001765744</v>
      </c>
      <c r="X289" s="80">
        <f>X287-X260</f>
        <v>-112</v>
      </c>
      <c r="Y289" s="31">
        <f>X289/X260</f>
        <v>-0.06256983240223464</v>
      </c>
      <c r="Z289" s="80">
        <f>Z287-Z260</f>
        <v>-103</v>
      </c>
      <c r="AA289" s="31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301" t="s">
        <v>162</v>
      </c>
      <c r="B292" s="301"/>
      <c r="C292" s="301"/>
      <c r="D292" s="301"/>
      <c r="E292" s="301"/>
      <c r="F292" s="301"/>
      <c r="G292" s="301"/>
      <c r="H292" s="301"/>
      <c r="I292" s="301"/>
      <c r="J292" s="301"/>
      <c r="K292" s="301"/>
      <c r="L292" s="302"/>
      <c r="M292" s="302"/>
      <c r="N292" s="302"/>
      <c r="O292" s="302"/>
      <c r="P292" s="302"/>
      <c r="Q292" s="302"/>
      <c r="R292" s="302"/>
      <c r="S292" s="302"/>
      <c r="T292" s="302"/>
      <c r="U292" s="302"/>
      <c r="V292" s="302"/>
      <c r="W292" s="302"/>
      <c r="X292" s="302"/>
      <c r="Y292" s="302"/>
      <c r="Z292" s="302"/>
      <c r="AA292" s="302"/>
      <c r="AB292" s="302"/>
      <c r="AC292" s="302"/>
      <c r="AD292" s="302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212" t="s">
        <v>0</v>
      </c>
      <c r="B294" s="262" t="s">
        <v>1</v>
      </c>
      <c r="C294" s="247"/>
      <c r="D294" s="214" t="s">
        <v>161</v>
      </c>
      <c r="E294" s="248"/>
      <c r="F294" s="248"/>
      <c r="G294" s="248"/>
      <c r="H294" s="248"/>
      <c r="I294" s="248"/>
      <c r="J294" s="248"/>
      <c r="K294" s="248"/>
      <c r="L294" s="248"/>
      <c r="M294" s="248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248"/>
      <c r="Y294" s="248"/>
      <c r="Z294" s="248"/>
      <c r="AA294" s="249"/>
      <c r="AB294" s="250" t="s">
        <v>22</v>
      </c>
      <c r="AC294" s="235" t="s">
        <v>23</v>
      </c>
      <c r="AD294" s="236"/>
    </row>
    <row r="295" spans="1:30" ht="21.75" customHeight="1" thickBot="1" thickTop="1">
      <c r="A295" s="212"/>
      <c r="B295" s="263"/>
      <c r="C295" s="212"/>
      <c r="D295" s="239" t="s">
        <v>4</v>
      </c>
      <c r="E295" s="240"/>
      <c r="F295" s="239" t="s">
        <v>5</v>
      </c>
      <c r="G295" s="240"/>
      <c r="H295" s="239" t="s">
        <v>26</v>
      </c>
      <c r="I295" s="240"/>
      <c r="J295" s="239" t="s">
        <v>27</v>
      </c>
      <c r="K295" s="240"/>
      <c r="L295" s="239" t="s">
        <v>28</v>
      </c>
      <c r="M295" s="240"/>
      <c r="N295" s="239" t="s">
        <v>29</v>
      </c>
      <c r="O295" s="240"/>
      <c r="P295" s="239" t="s">
        <v>33</v>
      </c>
      <c r="Q295" s="240"/>
      <c r="R295" s="239" t="s">
        <v>40</v>
      </c>
      <c r="S295" s="240"/>
      <c r="T295" s="239" t="s">
        <v>45</v>
      </c>
      <c r="U295" s="240"/>
      <c r="V295" s="239" t="s">
        <v>46</v>
      </c>
      <c r="W295" s="240"/>
      <c r="X295" s="239" t="s">
        <v>49</v>
      </c>
      <c r="Y295" s="240"/>
      <c r="Z295" s="219" t="s">
        <v>50</v>
      </c>
      <c r="AA295" s="220"/>
      <c r="AB295" s="251"/>
      <c r="AC295" s="237"/>
      <c r="AD295" s="238"/>
    </row>
    <row r="296" spans="1:30" ht="21" customHeight="1" thickBot="1" thickTop="1">
      <c r="A296" s="2"/>
      <c r="B296" s="1"/>
      <c r="C296" s="266" t="s">
        <v>38</v>
      </c>
      <c r="D296" s="292"/>
      <c r="E296" s="292"/>
      <c r="F296" s="292"/>
      <c r="G296" s="292"/>
      <c r="H296" s="292"/>
      <c r="I296" s="292"/>
      <c r="J296" s="292"/>
      <c r="K296" s="292"/>
      <c r="L296" s="292"/>
      <c r="M296" s="292"/>
      <c r="N296" s="292"/>
      <c r="O296" s="292"/>
      <c r="P296" s="292"/>
      <c r="Q296" s="292"/>
      <c r="R296" s="292"/>
      <c r="S296" s="292"/>
      <c r="T296" s="292"/>
      <c r="U296" s="292"/>
      <c r="V296" s="292"/>
      <c r="W296" s="292"/>
      <c r="X296" s="292"/>
      <c r="Y296" s="292"/>
      <c r="Z296" s="292"/>
      <c r="AA296" s="293"/>
      <c r="AB296" s="252"/>
      <c r="AC296" s="24" t="s">
        <v>24</v>
      </c>
      <c r="AD296" s="25" t="s">
        <v>25</v>
      </c>
    </row>
    <row r="297" spans="1:30" ht="13.5" thickBot="1">
      <c r="A297" s="3"/>
      <c r="B297" s="3"/>
      <c r="C297" s="3"/>
      <c r="D297" s="6"/>
      <c r="E297" s="3"/>
      <c r="F297" s="36"/>
      <c r="G297" s="4"/>
      <c r="H297" s="37"/>
      <c r="I297" s="16"/>
      <c r="J297" s="36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284"/>
      <c r="AC297" s="258"/>
      <c r="AD297" s="259"/>
    </row>
    <row r="298" spans="1:30" ht="27.75" customHeight="1" thickBot="1" thickTop="1">
      <c r="A298" s="212" t="s">
        <v>7</v>
      </c>
      <c r="B298" s="216" t="s">
        <v>8</v>
      </c>
      <c r="C298" s="7"/>
      <c r="D298" s="78">
        <v>95938</v>
      </c>
      <c r="E298" s="22" t="s">
        <v>25</v>
      </c>
      <c r="F298" s="78">
        <v>95051</v>
      </c>
      <c r="G298" s="22" t="s">
        <v>25</v>
      </c>
      <c r="H298" s="78">
        <v>93371</v>
      </c>
      <c r="I298" s="22" t="s">
        <v>25</v>
      </c>
      <c r="J298" s="78">
        <v>91641</v>
      </c>
      <c r="K298" s="22" t="s">
        <v>25</v>
      </c>
      <c r="L298" s="78">
        <v>90280</v>
      </c>
      <c r="M298" s="22" t="s">
        <v>25</v>
      </c>
      <c r="N298" s="78">
        <v>89373</v>
      </c>
      <c r="O298" s="22" t="s">
        <v>25</v>
      </c>
      <c r="P298" s="78">
        <v>89363</v>
      </c>
      <c r="Q298" s="22" t="s">
        <v>25</v>
      </c>
      <c r="R298" s="78">
        <v>88293</v>
      </c>
      <c r="S298" s="22" t="s">
        <v>25</v>
      </c>
      <c r="T298" s="78">
        <v>86589</v>
      </c>
      <c r="U298" s="22" t="s">
        <v>25</v>
      </c>
      <c r="V298" s="78">
        <v>85923</v>
      </c>
      <c r="W298" s="22" t="s">
        <v>25</v>
      </c>
      <c r="X298" s="78">
        <v>85892</v>
      </c>
      <c r="Y298" s="22" t="s">
        <v>25</v>
      </c>
      <c r="Z298" s="84">
        <v>87037</v>
      </c>
      <c r="AA298" s="49" t="s">
        <v>25</v>
      </c>
      <c r="AB298" s="277"/>
      <c r="AC298" s="294"/>
      <c r="AD298" s="61"/>
    </row>
    <row r="299" spans="1:30" ht="27.75" customHeight="1" thickBot="1" thickTop="1">
      <c r="A299" s="212"/>
      <c r="B299" s="217"/>
      <c r="C299" s="17" t="s">
        <v>20</v>
      </c>
      <c r="D299" s="89">
        <f>D298-Z271</f>
        <v>-67</v>
      </c>
      <c r="E299" s="30">
        <f>D299/Z271</f>
        <v>-0.0006978803187333993</v>
      </c>
      <c r="F299" s="89">
        <f>F298-D298</f>
        <v>-887</v>
      </c>
      <c r="G299" s="30">
        <f>F299/D298</f>
        <v>-0.00924555442056328</v>
      </c>
      <c r="H299" s="89">
        <f>H298-F298</f>
        <v>-1680</v>
      </c>
      <c r="I299" s="30">
        <f>H299/F298</f>
        <v>-0.017674721991352012</v>
      </c>
      <c r="J299" s="89">
        <f>J298-H298</f>
        <v>-1730</v>
      </c>
      <c r="K299" s="30">
        <f>J299/H298</f>
        <v>-0.01852823681871245</v>
      </c>
      <c r="L299" s="89">
        <f>L298-J298</f>
        <v>-1361</v>
      </c>
      <c r="M299" s="30">
        <f>L299/J298</f>
        <v>-0.014851431127988564</v>
      </c>
      <c r="N299" s="79">
        <f>N298-L298</f>
        <v>-907</v>
      </c>
      <c r="O299" s="42">
        <f>N299/L298</f>
        <v>-0.010046521931767834</v>
      </c>
      <c r="P299" s="79">
        <f>P298-N298</f>
        <v>-10</v>
      </c>
      <c r="Q299" s="42">
        <f>P299/N298</f>
        <v>-0.00011189061573405839</v>
      </c>
      <c r="R299" s="79">
        <f>R298-P298</f>
        <v>-1070</v>
      </c>
      <c r="S299" s="42">
        <f>R299/P298</f>
        <v>-0.011973635621006456</v>
      </c>
      <c r="T299" s="79">
        <f>T298-R298</f>
        <v>-1704</v>
      </c>
      <c r="U299" s="42">
        <f>T299/R298</f>
        <v>-0.01929937820665285</v>
      </c>
      <c r="V299" s="79">
        <f>V298-T298</f>
        <v>-666</v>
      </c>
      <c r="W299" s="42">
        <f>V299/T298</f>
        <v>-0.007691508159235007</v>
      </c>
      <c r="X299" s="79">
        <f>X298-V298</f>
        <v>-31</v>
      </c>
      <c r="Y299" s="42">
        <f>X299/V298</f>
        <v>-0.00036078814752743733</v>
      </c>
      <c r="Z299" s="85">
        <f>Z298-X298</f>
        <v>1145</v>
      </c>
      <c r="AA299" s="54">
        <f>Z299/X298</f>
        <v>0.01333069436035952</v>
      </c>
      <c r="AB299" s="84"/>
      <c r="AC299" s="165"/>
      <c r="AD299" s="157"/>
    </row>
    <row r="300" spans="1:30" ht="27.75" customHeight="1" thickBot="1">
      <c r="A300" s="212"/>
      <c r="B300" s="218"/>
      <c r="C300" s="18" t="s">
        <v>21</v>
      </c>
      <c r="D300" s="80">
        <f>D298-D271</f>
        <v>-18419</v>
      </c>
      <c r="E300" s="31">
        <f>D300/D271</f>
        <v>-0.16106578521647122</v>
      </c>
      <c r="F300" s="80">
        <f>F298-F271</f>
        <v>-18378</v>
      </c>
      <c r="G300" s="31">
        <f>F300/F271</f>
        <v>-0.1620220578511668</v>
      </c>
      <c r="H300" s="80">
        <f>H298-H271</f>
        <v>-18962</v>
      </c>
      <c r="I300" s="31">
        <f>H300/H271</f>
        <v>-0.1688016878388363</v>
      </c>
      <c r="J300" s="80">
        <f>J298-J271</f>
        <v>-18978</v>
      </c>
      <c r="K300" s="31">
        <f>J300/J271</f>
        <v>-0.17156184742223307</v>
      </c>
      <c r="L300" s="80">
        <f>L298-L271</f>
        <v>-17848</v>
      </c>
      <c r="M300" s="31">
        <f>L300/L271</f>
        <v>-0.1650636282923942</v>
      </c>
      <c r="N300" s="80">
        <f>N298-N271</f>
        <v>-17661</v>
      </c>
      <c r="O300" s="31">
        <f>N300/N271</f>
        <v>-0.16500364370200124</v>
      </c>
      <c r="P300" s="80">
        <f>P298-P271</f>
        <v>-17060</v>
      </c>
      <c r="Q300" s="31">
        <f>P300/P271</f>
        <v>-0.1603036937504111</v>
      </c>
      <c r="R300" s="80">
        <f>R298-R271</f>
        <v>-15729</v>
      </c>
      <c r="S300" s="31">
        <f>R300/R271</f>
        <v>-0.15120839822345272</v>
      </c>
      <c r="T300" s="80">
        <f>T298-T271</f>
        <v>-14392</v>
      </c>
      <c r="U300" s="31">
        <f>T300/T271</f>
        <v>-0.14252186054802388</v>
      </c>
      <c r="V300" s="80">
        <f>V298-V271</f>
        <v>-13063</v>
      </c>
      <c r="W300" s="31">
        <f>V300/V271</f>
        <v>-0.13196815711312712</v>
      </c>
      <c r="X300" s="80">
        <f>X298-X271</f>
        <v>-11301</v>
      </c>
      <c r="Y300" s="31">
        <f>X300/X271</f>
        <v>-0.11627380572674986</v>
      </c>
      <c r="Z300" s="80">
        <f>Z298-Z271</f>
        <v>-8968</v>
      </c>
      <c r="AA300" s="31">
        <f>Z300/Z271</f>
        <v>-0.0934118014686735</v>
      </c>
      <c r="AB300" s="196"/>
      <c r="AC300" s="43"/>
      <c r="AD300" s="157"/>
    </row>
    <row r="301" spans="1:30" ht="27.75" customHeight="1" thickBot="1" thickTop="1">
      <c r="A301" s="212" t="s">
        <v>9</v>
      </c>
      <c r="B301" s="216" t="s">
        <v>19</v>
      </c>
      <c r="C301" s="19"/>
      <c r="D301" s="81">
        <v>5419</v>
      </c>
      <c r="E301" s="23" t="s">
        <v>25</v>
      </c>
      <c r="F301" s="81">
        <v>4662</v>
      </c>
      <c r="G301" s="23" t="s">
        <v>25</v>
      </c>
      <c r="H301" s="81">
        <v>4605</v>
      </c>
      <c r="I301" s="23" t="s">
        <v>25</v>
      </c>
      <c r="J301" s="81">
        <v>4254</v>
      </c>
      <c r="K301" s="23" t="s">
        <v>25</v>
      </c>
      <c r="L301" s="81">
        <v>4069</v>
      </c>
      <c r="M301" s="23" t="s">
        <v>25</v>
      </c>
      <c r="N301" s="81">
        <v>4612</v>
      </c>
      <c r="O301" s="23" t="s">
        <v>25</v>
      </c>
      <c r="P301" s="81">
        <v>5607</v>
      </c>
      <c r="Q301" s="23" t="s">
        <v>25</v>
      </c>
      <c r="R301" s="81">
        <v>4780</v>
      </c>
      <c r="S301" s="23" t="s">
        <v>25</v>
      </c>
      <c r="T301" s="81">
        <v>5667</v>
      </c>
      <c r="U301" s="23" t="s">
        <v>25</v>
      </c>
      <c r="V301" s="81">
        <v>5803</v>
      </c>
      <c r="W301" s="23" t="s">
        <v>25</v>
      </c>
      <c r="X301" s="81">
        <v>4844</v>
      </c>
      <c r="Y301" s="23" t="s">
        <v>25</v>
      </c>
      <c r="Z301" s="87">
        <v>4403</v>
      </c>
      <c r="AA301" s="49" t="s">
        <v>25</v>
      </c>
      <c r="AB301" s="39">
        <f>D301+F301+H301+J301+L301+N301+P301+R301+T301+V301+X301+Z301</f>
        <v>58725</v>
      </c>
      <c r="AC301" s="26"/>
      <c r="AD301" s="29"/>
    </row>
    <row r="302" spans="1:30" ht="27.75" customHeight="1" thickBot="1" thickTop="1">
      <c r="A302" s="212"/>
      <c r="B302" s="217"/>
      <c r="C302" s="17" t="s">
        <v>20</v>
      </c>
      <c r="D302" s="89">
        <f>D301-Z274</f>
        <v>436</v>
      </c>
      <c r="E302" s="30">
        <f>D302/Z274</f>
        <v>0.0874974914710014</v>
      </c>
      <c r="F302" s="89">
        <f>F301-D301</f>
        <v>-757</v>
      </c>
      <c r="G302" s="30">
        <f>F302/D301</f>
        <v>-0.13969367041889647</v>
      </c>
      <c r="H302" s="89">
        <f>H301-F301</f>
        <v>-57</v>
      </c>
      <c r="I302" s="30">
        <f>H302/F301</f>
        <v>-0.012226512226512226</v>
      </c>
      <c r="J302" s="89">
        <f>J301-H301</f>
        <v>-351</v>
      </c>
      <c r="K302" s="30">
        <f>J302/H301</f>
        <v>-0.0762214983713355</v>
      </c>
      <c r="L302" s="89">
        <f>L301-J301</f>
        <v>-185</v>
      </c>
      <c r="M302" s="30">
        <f>L302/J301</f>
        <v>-0.04348848142924307</v>
      </c>
      <c r="N302" s="79">
        <f>N301-L301</f>
        <v>543</v>
      </c>
      <c r="O302" s="42">
        <f>N302/L301</f>
        <v>0.13344802162693536</v>
      </c>
      <c r="P302" s="79">
        <f>P301-N301</f>
        <v>995</v>
      </c>
      <c r="Q302" s="42">
        <f>P302/N301</f>
        <v>0.21574154379878577</v>
      </c>
      <c r="R302" s="79">
        <f>R301-P301</f>
        <v>-827</v>
      </c>
      <c r="S302" s="42">
        <f>R302/P301</f>
        <v>-0.14749420367397895</v>
      </c>
      <c r="T302" s="79">
        <f>T301-R301</f>
        <v>887</v>
      </c>
      <c r="U302" s="42">
        <f>T302/R301</f>
        <v>0.18556485355648536</v>
      </c>
      <c r="V302" s="79">
        <f>V301-T301</f>
        <v>136</v>
      </c>
      <c r="W302" s="42">
        <f>V302/T301</f>
        <v>0.023998588318334214</v>
      </c>
      <c r="X302" s="79">
        <f>X301-V301</f>
        <v>-959</v>
      </c>
      <c r="Y302" s="42">
        <f>X302/V301</f>
        <v>-0.1652593486127865</v>
      </c>
      <c r="Z302" s="85">
        <f>Z301-X301</f>
        <v>-441</v>
      </c>
      <c r="AA302" s="54">
        <f>Z302/X301</f>
        <v>-0.09104046242774566</v>
      </c>
      <c r="AB302" s="176">
        <f>AB301-D301-F301-H301</f>
        <v>44039</v>
      </c>
      <c r="AC302" s="178"/>
      <c r="AD302" s="179"/>
    </row>
    <row r="303" spans="1:30" ht="27.75" customHeight="1" thickBot="1">
      <c r="A303" s="212"/>
      <c r="B303" s="218"/>
      <c r="C303" s="18" t="s">
        <v>21</v>
      </c>
      <c r="D303" s="80">
        <f>D301-D274</f>
        <v>-610</v>
      </c>
      <c r="E303" s="31">
        <f>D303/D274</f>
        <v>-0.10117764139990049</v>
      </c>
      <c r="F303" s="80">
        <f>F301-F274</f>
        <v>26</v>
      </c>
      <c r="G303" s="31">
        <f>F303/F274</f>
        <v>0.0056082830025884385</v>
      </c>
      <c r="H303" s="80">
        <f>H301-H274</f>
        <v>-379</v>
      </c>
      <c r="I303" s="31">
        <f>H303/H274</f>
        <v>-0.07604333868378813</v>
      </c>
      <c r="J303" s="80">
        <f>J301-J274</f>
        <v>-126</v>
      </c>
      <c r="K303" s="31">
        <f>J303/J274</f>
        <v>-0.028767123287671233</v>
      </c>
      <c r="L303" s="80">
        <f>L301-L274</f>
        <v>-175</v>
      </c>
      <c r="M303" s="31">
        <f>L303/L274</f>
        <v>-0.04123468426013195</v>
      </c>
      <c r="N303" s="80">
        <f>N301-N274</f>
        <v>-832</v>
      </c>
      <c r="O303" s="31">
        <f>N303/N274</f>
        <v>-0.15282880235121235</v>
      </c>
      <c r="P303" s="80">
        <f>P301-P274</f>
        <v>-316</v>
      </c>
      <c r="Q303" s="31">
        <f>P303/P274</f>
        <v>-0.053351342225223704</v>
      </c>
      <c r="R303" s="80">
        <f>R301-R274</f>
        <v>-538</v>
      </c>
      <c r="S303" s="31">
        <f>R303/R274</f>
        <v>-0.10116585182399399</v>
      </c>
      <c r="T303" s="80">
        <f>T301-T274</f>
        <v>291</v>
      </c>
      <c r="U303" s="31">
        <f>T303/T274</f>
        <v>0.05412946428571429</v>
      </c>
      <c r="V303" s="80">
        <f>V301-V274</f>
        <v>-225</v>
      </c>
      <c r="W303" s="31">
        <f>V303/V274</f>
        <v>-0.037325812873258125</v>
      </c>
      <c r="X303" s="80">
        <f>X301-X274</f>
        <v>-261</v>
      </c>
      <c r="Y303" s="31">
        <f>X303/X274</f>
        <v>-0.05112634671890304</v>
      </c>
      <c r="Z303" s="80">
        <f>Z301-Z274</f>
        <v>-580</v>
      </c>
      <c r="AA303" s="31">
        <f>Z303/Z274</f>
        <v>-0.11639574553481838</v>
      </c>
      <c r="AB303" s="189"/>
      <c r="AC303" s="156"/>
      <c r="AD303" s="3"/>
    </row>
    <row r="304" spans="1:30" ht="27.75" customHeight="1" thickBot="1" thickTop="1">
      <c r="A304" s="212" t="s">
        <v>10</v>
      </c>
      <c r="B304" s="216" t="s">
        <v>17</v>
      </c>
      <c r="C304" s="20"/>
      <c r="D304" s="82">
        <v>2478</v>
      </c>
      <c r="E304" s="23" t="s">
        <v>25</v>
      </c>
      <c r="F304" s="82">
        <v>3413</v>
      </c>
      <c r="G304" s="23" t="s">
        <v>25</v>
      </c>
      <c r="H304" s="82">
        <v>3823</v>
      </c>
      <c r="I304" s="23" t="s">
        <v>25</v>
      </c>
      <c r="J304" s="82">
        <v>4117</v>
      </c>
      <c r="K304" s="23" t="s">
        <v>25</v>
      </c>
      <c r="L304" s="82">
        <v>3560</v>
      </c>
      <c r="M304" s="23" t="s">
        <v>25</v>
      </c>
      <c r="N304" s="82">
        <v>3647</v>
      </c>
      <c r="O304" s="23" t="s">
        <v>25</v>
      </c>
      <c r="P304" s="82">
        <v>3159</v>
      </c>
      <c r="Q304" s="23" t="s">
        <v>25</v>
      </c>
      <c r="R304" s="82">
        <v>3516</v>
      </c>
      <c r="S304" s="23" t="s">
        <v>25</v>
      </c>
      <c r="T304" s="82">
        <v>5165</v>
      </c>
      <c r="U304" s="23" t="s">
        <v>25</v>
      </c>
      <c r="V304" s="82">
        <v>3860</v>
      </c>
      <c r="W304" s="23" t="s">
        <v>25</v>
      </c>
      <c r="X304" s="82">
        <v>3214</v>
      </c>
      <c r="Y304" s="23" t="s">
        <v>25</v>
      </c>
      <c r="Z304" s="88">
        <v>2950</v>
      </c>
      <c r="AA304" s="49" t="s">
        <v>25</v>
      </c>
      <c r="AB304" s="39">
        <f>D304+F304+H304+J304+L304+N304+P304+R304+T304+V304+X304+Z304</f>
        <v>42902</v>
      </c>
      <c r="AC304" s="26"/>
      <c r="AD304" s="29"/>
    </row>
    <row r="305" spans="1:30" ht="27.75" customHeight="1" thickBot="1" thickTop="1">
      <c r="A305" s="212"/>
      <c r="B305" s="217"/>
      <c r="C305" s="21" t="s">
        <v>20</v>
      </c>
      <c r="D305" s="89">
        <f>D304-Z277</f>
        <v>-157</v>
      </c>
      <c r="E305" s="30">
        <f>D305/Z277</f>
        <v>-0.059582542694497156</v>
      </c>
      <c r="F305" s="89">
        <f>F304-D304</f>
        <v>935</v>
      </c>
      <c r="G305" s="30">
        <f>F305/D304</f>
        <v>0.37732041969330105</v>
      </c>
      <c r="H305" s="89">
        <f>H304-F304</f>
        <v>410</v>
      </c>
      <c r="I305" s="30">
        <f>H305/F304</f>
        <v>0.12012891883973044</v>
      </c>
      <c r="J305" s="89">
        <f>J304-H304</f>
        <v>294</v>
      </c>
      <c r="K305" s="30">
        <f>J305/H304</f>
        <v>0.07690295579387915</v>
      </c>
      <c r="L305" s="89">
        <f>L304-J304</f>
        <v>-557</v>
      </c>
      <c r="M305" s="30">
        <f>L305/J304</f>
        <v>-0.13529268885110518</v>
      </c>
      <c r="N305" s="79">
        <f>N304-L304</f>
        <v>87</v>
      </c>
      <c r="O305" s="42">
        <f>N305/L304</f>
        <v>0.02443820224719101</v>
      </c>
      <c r="P305" s="79">
        <f>P304-N304</f>
        <v>-488</v>
      </c>
      <c r="Q305" s="42">
        <f>P305/N304</f>
        <v>-0.13380860981628737</v>
      </c>
      <c r="R305" s="79">
        <f>R304-P304</f>
        <v>357</v>
      </c>
      <c r="S305" s="42">
        <f>R305/P304</f>
        <v>0.11301044634377967</v>
      </c>
      <c r="T305" s="79">
        <f>T304-R304</f>
        <v>1649</v>
      </c>
      <c r="U305" s="42">
        <f>T305/R304</f>
        <v>0.46899886234357224</v>
      </c>
      <c r="V305" s="79">
        <f>V304-T304</f>
        <v>-1305</v>
      </c>
      <c r="W305" s="42">
        <f>V305/T304</f>
        <v>-0.2526621490803485</v>
      </c>
      <c r="X305" s="79">
        <f>X304-V304</f>
        <v>-646</v>
      </c>
      <c r="Y305" s="42">
        <f>X305/V304</f>
        <v>-0.16735751295336787</v>
      </c>
      <c r="Z305" s="85">
        <f>Z304-X304</f>
        <v>-264</v>
      </c>
      <c r="AA305" s="54">
        <f>Z305/X304</f>
        <v>-0.0821406347230865</v>
      </c>
      <c r="AB305" s="176">
        <f>AB304-D304-F304-H304</f>
        <v>33188</v>
      </c>
      <c r="AC305" s="178"/>
      <c r="AD305" s="179"/>
    </row>
    <row r="306" spans="1:30" ht="27.75" customHeight="1" thickBot="1">
      <c r="A306" s="212"/>
      <c r="B306" s="218"/>
      <c r="C306" s="18" t="s">
        <v>21</v>
      </c>
      <c r="D306" s="80">
        <f>D304-D277</f>
        <v>-42</v>
      </c>
      <c r="E306" s="31">
        <f>D306/D277</f>
        <v>-0.016666666666666666</v>
      </c>
      <c r="F306" s="80">
        <f>F304-F277</f>
        <v>367</v>
      </c>
      <c r="G306" s="31">
        <f>F306/F277</f>
        <v>0.12048588312541038</v>
      </c>
      <c r="H306" s="80">
        <f>H304-H277</f>
        <v>617</v>
      </c>
      <c r="I306" s="31">
        <f>H306/H277</f>
        <v>0.1924516531503431</v>
      </c>
      <c r="J306" s="80">
        <f>J304-J277</f>
        <v>351</v>
      </c>
      <c r="K306" s="31">
        <f>J306/J277</f>
        <v>0.0932023366967605</v>
      </c>
      <c r="L306" s="80">
        <f>L304-L277</f>
        <v>-748</v>
      </c>
      <c r="M306" s="31">
        <f>L306/L277</f>
        <v>-0.17363045496750232</v>
      </c>
      <c r="N306" s="80">
        <f>N304-N277</f>
        <v>-346</v>
      </c>
      <c r="O306" s="31">
        <f>N306/N277</f>
        <v>-0.08665164037064864</v>
      </c>
      <c r="P306" s="80">
        <f>P304-P277</f>
        <v>-357</v>
      </c>
      <c r="Q306" s="31">
        <f>P306/P277</f>
        <v>-0.1015358361774744</v>
      </c>
      <c r="R306" s="80">
        <f>R304-R277</f>
        <v>-22</v>
      </c>
      <c r="S306" s="31">
        <f>R306/R277</f>
        <v>-0.006218202374222725</v>
      </c>
      <c r="T306" s="80">
        <f>T304-T277</f>
        <v>445</v>
      </c>
      <c r="U306" s="31">
        <f>T306/T277</f>
        <v>0.09427966101694915</v>
      </c>
      <c r="V306" s="80">
        <f>V304-V277</f>
        <v>-224</v>
      </c>
      <c r="W306" s="31">
        <f>V306/V277</f>
        <v>-0.05484818805093046</v>
      </c>
      <c r="X306" s="80">
        <f>X304-X277</f>
        <v>11</v>
      </c>
      <c r="Y306" s="31">
        <f>X306/X277</f>
        <v>0.0034342803621604744</v>
      </c>
      <c r="Z306" s="80">
        <f>Z304-Z277</f>
        <v>315</v>
      </c>
      <c r="AA306" s="31">
        <f>Z306/Z277</f>
        <v>0.11954459203036052</v>
      </c>
      <c r="AB306" s="40"/>
      <c r="AC306" s="48"/>
      <c r="AD306" s="47"/>
    </row>
    <row r="307" spans="1:30" ht="27.75" customHeight="1" thickBot="1" thickTop="1">
      <c r="A307" s="212" t="s">
        <v>11</v>
      </c>
      <c r="B307" s="216" t="s">
        <v>18</v>
      </c>
      <c r="C307" s="20"/>
      <c r="D307" s="82">
        <v>1095</v>
      </c>
      <c r="E307" s="23" t="s">
        <v>25</v>
      </c>
      <c r="F307" s="82">
        <v>1357</v>
      </c>
      <c r="G307" s="23" t="s">
        <v>25</v>
      </c>
      <c r="H307" s="82">
        <v>1394</v>
      </c>
      <c r="I307" s="23" t="s">
        <v>25</v>
      </c>
      <c r="J307" s="82">
        <v>1386</v>
      </c>
      <c r="K307" s="23" t="s">
        <v>25</v>
      </c>
      <c r="L307" s="82">
        <v>1345</v>
      </c>
      <c r="M307" s="23" t="s">
        <v>25</v>
      </c>
      <c r="N307" s="82">
        <v>696</v>
      </c>
      <c r="O307" s="23" t="s">
        <v>25</v>
      </c>
      <c r="P307" s="82">
        <v>3110</v>
      </c>
      <c r="Q307" s="23" t="s">
        <v>25</v>
      </c>
      <c r="R307" s="82">
        <v>2958</v>
      </c>
      <c r="S307" s="23" t="s">
        <v>25</v>
      </c>
      <c r="T307" s="82">
        <v>1744</v>
      </c>
      <c r="U307" s="23" t="s">
        <v>25</v>
      </c>
      <c r="V307" s="82">
        <v>1363</v>
      </c>
      <c r="W307" s="23" t="s">
        <v>25</v>
      </c>
      <c r="X307" s="82">
        <v>1214</v>
      </c>
      <c r="Y307" s="23" t="s">
        <v>25</v>
      </c>
      <c r="Z307" s="88">
        <v>1280</v>
      </c>
      <c r="AA307" s="49" t="s">
        <v>25</v>
      </c>
      <c r="AB307" s="39">
        <f>D307+F307+H307+J307+L307+N307+P307+R307+T307+V307+X307+Z307</f>
        <v>18942</v>
      </c>
      <c r="AC307" s="26"/>
      <c r="AD307" s="29"/>
    </row>
    <row r="308" spans="1:30" ht="27.75" customHeight="1" thickBot="1" thickTop="1">
      <c r="A308" s="212"/>
      <c r="B308" s="217"/>
      <c r="C308" s="21" t="s">
        <v>20</v>
      </c>
      <c r="D308" s="89">
        <f>D307-Z280</f>
        <v>-65</v>
      </c>
      <c r="E308" s="30">
        <f>D308/Z280</f>
        <v>-0.05603448275862069</v>
      </c>
      <c r="F308" s="89">
        <f>F307-D307</f>
        <v>262</v>
      </c>
      <c r="G308" s="30">
        <f>F308/D307</f>
        <v>0.23926940639269406</v>
      </c>
      <c r="H308" s="89">
        <f>H307-F307</f>
        <v>37</v>
      </c>
      <c r="I308" s="30">
        <f>H308/F307</f>
        <v>0.027266028002947678</v>
      </c>
      <c r="J308" s="89">
        <f>J307-H307</f>
        <v>-8</v>
      </c>
      <c r="K308" s="30">
        <f>J308/H307</f>
        <v>-0.005738880918220947</v>
      </c>
      <c r="L308" s="89">
        <f>L307-J307</f>
        <v>-41</v>
      </c>
      <c r="M308" s="30">
        <f>L308/J307</f>
        <v>-0.02958152958152958</v>
      </c>
      <c r="N308" s="79">
        <f>N307-L307</f>
        <v>-649</v>
      </c>
      <c r="O308" s="42">
        <f>N308/L307</f>
        <v>-0.48252788104089217</v>
      </c>
      <c r="P308" s="79">
        <f>P307-N307</f>
        <v>2414</v>
      </c>
      <c r="Q308" s="42">
        <f>P308/N307</f>
        <v>3.468390804597701</v>
      </c>
      <c r="R308" s="79">
        <f>R307-P307</f>
        <v>-152</v>
      </c>
      <c r="S308" s="42">
        <f>R308/P307</f>
        <v>-0.04887459807073955</v>
      </c>
      <c r="T308" s="79">
        <f>T307-R307</f>
        <v>-1214</v>
      </c>
      <c r="U308" s="42">
        <f>T308/R307</f>
        <v>-0.41041244083840434</v>
      </c>
      <c r="V308" s="79">
        <f>V307-T307</f>
        <v>-381</v>
      </c>
      <c r="W308" s="42">
        <f>V308/T307</f>
        <v>-0.2184633027522936</v>
      </c>
      <c r="X308" s="79">
        <f>X307-V307</f>
        <v>-149</v>
      </c>
      <c r="Y308" s="42">
        <f>X308/V307</f>
        <v>-0.10931768158473955</v>
      </c>
      <c r="Z308" s="85">
        <f>Z307-X307</f>
        <v>66</v>
      </c>
      <c r="AA308" s="54">
        <f>Z308/X307</f>
        <v>0.054365733113673806</v>
      </c>
      <c r="AB308" s="176">
        <f>AB307-D307-F307-H307</f>
        <v>15096</v>
      </c>
      <c r="AC308" s="48"/>
      <c r="AD308" s="91"/>
    </row>
    <row r="309" spans="1:30" ht="27.75" customHeight="1" thickBot="1">
      <c r="A309" s="212"/>
      <c r="B309" s="218"/>
      <c r="C309" s="18" t="s">
        <v>21</v>
      </c>
      <c r="D309" s="80">
        <f>D307-D280</f>
        <v>343</v>
      </c>
      <c r="E309" s="31">
        <f>D309/D280</f>
        <v>0.45611702127659576</v>
      </c>
      <c r="F309" s="80">
        <f>F307-F280</f>
        <v>417</v>
      </c>
      <c r="G309" s="31">
        <f>F309/F280</f>
        <v>0.44361702127659575</v>
      </c>
      <c r="H309" s="80">
        <f>H307-H280</f>
        <v>305</v>
      </c>
      <c r="I309" s="31">
        <f>H309/H280</f>
        <v>0.2800734618916437</v>
      </c>
      <c r="J309" s="80">
        <f>J307-J280</f>
        <v>440</v>
      </c>
      <c r="K309" s="31">
        <f>J309/J280</f>
        <v>0.46511627906976744</v>
      </c>
      <c r="L309" s="80">
        <f>L307-L280</f>
        <v>503</v>
      </c>
      <c r="M309" s="31">
        <f>L309/L280</f>
        <v>0.5973871733966746</v>
      </c>
      <c r="N309" s="80">
        <f>N307-N280</f>
        <v>-100</v>
      </c>
      <c r="O309" s="31">
        <f>N309/N280</f>
        <v>-0.12562814070351758</v>
      </c>
      <c r="P309" s="80">
        <f>P307-P280</f>
        <v>2295</v>
      </c>
      <c r="Q309" s="31">
        <f>P309/P280</f>
        <v>2.815950920245399</v>
      </c>
      <c r="R309" s="80">
        <f>R307-R280</f>
        <v>1429</v>
      </c>
      <c r="S309" s="31">
        <f>R309/R280</f>
        <v>0.934597776324395</v>
      </c>
      <c r="T309" s="80">
        <f>T307-T280</f>
        <v>463</v>
      </c>
      <c r="U309" s="31">
        <f>T309/T280</f>
        <v>0.36143637782982047</v>
      </c>
      <c r="V309" s="80">
        <f>V307-V280</f>
        <v>59</v>
      </c>
      <c r="W309" s="31">
        <f>V309/V280</f>
        <v>0.04524539877300614</v>
      </c>
      <c r="X309" s="80">
        <f>X307-X280</f>
        <v>143</v>
      </c>
      <c r="Y309" s="31">
        <f>X309/X280</f>
        <v>0.13352007469654528</v>
      </c>
      <c r="Z309" s="80">
        <f>Z307-Z280</f>
        <v>120</v>
      </c>
      <c r="AA309" s="31">
        <f>Z309/Z280</f>
        <v>0.10344827586206896</v>
      </c>
      <c r="AB309" s="40"/>
      <c r="AC309" s="90"/>
      <c r="AD309" s="47"/>
    </row>
    <row r="310" spans="1:30" ht="27.75" customHeight="1" thickBot="1" thickTop="1">
      <c r="A310" s="212" t="s">
        <v>12</v>
      </c>
      <c r="B310" s="216" t="s">
        <v>16</v>
      </c>
      <c r="C310" s="20"/>
      <c r="D310" s="82">
        <v>4169</v>
      </c>
      <c r="E310" s="23" t="s">
        <v>25</v>
      </c>
      <c r="F310" s="82">
        <v>3374</v>
      </c>
      <c r="G310" s="23" t="s">
        <v>25</v>
      </c>
      <c r="H310" s="82">
        <v>3503</v>
      </c>
      <c r="I310" s="23" t="s">
        <v>25</v>
      </c>
      <c r="J310" s="82">
        <v>3268</v>
      </c>
      <c r="K310" s="23" t="s">
        <v>25</v>
      </c>
      <c r="L310" s="82">
        <v>3093</v>
      </c>
      <c r="M310" s="23" t="s">
        <v>25</v>
      </c>
      <c r="N310" s="82">
        <v>2719</v>
      </c>
      <c r="O310" s="23" t="s">
        <v>25</v>
      </c>
      <c r="P310" s="82">
        <v>3689</v>
      </c>
      <c r="Q310" s="23" t="s">
        <v>25</v>
      </c>
      <c r="R310" s="82">
        <v>3221</v>
      </c>
      <c r="S310" s="23" t="s">
        <v>25</v>
      </c>
      <c r="T310" s="82">
        <v>3998</v>
      </c>
      <c r="U310" s="23" t="s">
        <v>25</v>
      </c>
      <c r="V310" s="82">
        <v>4130</v>
      </c>
      <c r="W310" s="23" t="s">
        <v>25</v>
      </c>
      <c r="X310" s="82">
        <v>3557</v>
      </c>
      <c r="Y310" s="23" t="s">
        <v>25</v>
      </c>
      <c r="Z310" s="88">
        <v>3372</v>
      </c>
      <c r="AA310" s="49" t="s">
        <v>25</v>
      </c>
      <c r="AB310" s="39">
        <f>D310+F310+H310+J310+L310+N310+P310+R310+T310+V310+X310+Z310</f>
        <v>42093</v>
      </c>
      <c r="AC310" s="26"/>
      <c r="AD310" s="29"/>
    </row>
    <row r="311" spans="1:30" ht="27.75" customHeight="1" thickBot="1" thickTop="1">
      <c r="A311" s="212"/>
      <c r="B311" s="217"/>
      <c r="C311" s="21" t="s">
        <v>20</v>
      </c>
      <c r="D311" s="89">
        <f>D310-Z283</f>
        <v>579</v>
      </c>
      <c r="E311" s="30">
        <f>D311/Z283</f>
        <v>0.16128133704735376</v>
      </c>
      <c r="F311" s="89">
        <f>F310-D310</f>
        <v>-795</v>
      </c>
      <c r="G311" s="30">
        <f>F311/D310</f>
        <v>-0.19069321180139123</v>
      </c>
      <c r="H311" s="89">
        <f>H310-F310</f>
        <v>129</v>
      </c>
      <c r="I311" s="30">
        <f>H311/F310</f>
        <v>0.038233550681683465</v>
      </c>
      <c r="J311" s="89">
        <f>J310-H310</f>
        <v>-235</v>
      </c>
      <c r="K311" s="30">
        <f>J311/H310</f>
        <v>-0.06708535540964887</v>
      </c>
      <c r="L311" s="89">
        <f>L310-J310</f>
        <v>-175</v>
      </c>
      <c r="M311" s="30">
        <f>L311/J310</f>
        <v>-0.053549571603427173</v>
      </c>
      <c r="N311" s="79">
        <f>N310-L310</f>
        <v>-374</v>
      </c>
      <c r="O311" s="42">
        <f>N311/L310</f>
        <v>-0.12091820239249919</v>
      </c>
      <c r="P311" s="79">
        <f>P310-N310</f>
        <v>970</v>
      </c>
      <c r="Q311" s="42">
        <f>P311/N310</f>
        <v>0.3567488047076131</v>
      </c>
      <c r="R311" s="79">
        <f>R310-P310</f>
        <v>-468</v>
      </c>
      <c r="S311" s="42">
        <f>R311/P310</f>
        <v>-0.12686364868528055</v>
      </c>
      <c r="T311" s="79">
        <f>T310-R310</f>
        <v>777</v>
      </c>
      <c r="U311" s="42">
        <f>T311/R310</f>
        <v>0.24122943185346166</v>
      </c>
      <c r="V311" s="79">
        <f>V310-T310</f>
        <v>132</v>
      </c>
      <c r="W311" s="42">
        <f>V311/T310</f>
        <v>0.03301650825412707</v>
      </c>
      <c r="X311" s="79">
        <f>X310-V310</f>
        <v>-573</v>
      </c>
      <c r="Y311" s="42">
        <f>X311/V310</f>
        <v>-0.1387409200968523</v>
      </c>
      <c r="Z311" s="85">
        <f>Z310-X310</f>
        <v>-185</v>
      </c>
      <c r="AA311" s="54">
        <f>Z311/X310</f>
        <v>-0.05201012088838909</v>
      </c>
      <c r="AB311" s="176">
        <f>AB310-D310-F310-H310</f>
        <v>31047</v>
      </c>
      <c r="AC311" s="12"/>
      <c r="AD311" s="91"/>
    </row>
    <row r="312" spans="1:29" ht="27.75" customHeight="1" thickBot="1">
      <c r="A312" s="212"/>
      <c r="B312" s="218"/>
      <c r="C312" s="18" t="s">
        <v>21</v>
      </c>
      <c r="D312" s="80">
        <f>D310-D283</f>
        <v>-250</v>
      </c>
      <c r="E312" s="31">
        <f>D312/D283</f>
        <v>-0.05657388549445576</v>
      </c>
      <c r="F312" s="80">
        <f>F310-F283</f>
        <v>91</v>
      </c>
      <c r="G312" s="31">
        <f>F312/F283</f>
        <v>0.02771855010660981</v>
      </c>
      <c r="H312" s="80">
        <f>H310-H283</f>
        <v>24</v>
      </c>
      <c r="I312" s="31">
        <f>H312/H283</f>
        <v>0.006898534061511929</v>
      </c>
      <c r="J312" s="80">
        <f>J310-J283</f>
        <v>46</v>
      </c>
      <c r="K312" s="31">
        <f>J312/J283</f>
        <v>0.014276846679081317</v>
      </c>
      <c r="L312" s="80">
        <f>L310-L283</f>
        <v>46</v>
      </c>
      <c r="M312" s="31">
        <f>L312/L283</f>
        <v>0.015096816540859863</v>
      </c>
      <c r="N312" s="80">
        <f>N310-N283</f>
        <v>-401</v>
      </c>
      <c r="O312" s="31">
        <f>N312/N283</f>
        <v>-0.128525641025641</v>
      </c>
      <c r="P312" s="80">
        <f>P310-P283</f>
        <v>-13</v>
      </c>
      <c r="Q312" s="31">
        <f>P312/P283</f>
        <v>-0.0035116153430578066</v>
      </c>
      <c r="R312" s="80">
        <f>R310-R283</f>
        <v>-434</v>
      </c>
      <c r="S312" s="31">
        <f>R312/R283</f>
        <v>-0.11874145006839945</v>
      </c>
      <c r="T312" s="80">
        <f>T310-T283</f>
        <v>472</v>
      </c>
      <c r="U312" s="31">
        <f>T312/T283</f>
        <v>0.13386273397617698</v>
      </c>
      <c r="V312" s="80">
        <f>V310-V283</f>
        <v>-23</v>
      </c>
      <c r="W312" s="31">
        <f>V312/V283</f>
        <v>-0.005538165181796292</v>
      </c>
      <c r="X312" s="80">
        <f>X310-X283</f>
        <v>-97</v>
      </c>
      <c r="Y312" s="31">
        <f>X312/X283</f>
        <v>-0.02654625068418172</v>
      </c>
      <c r="Z312" s="80">
        <f>Z310-Z283</f>
        <v>-218</v>
      </c>
      <c r="AA312" s="31">
        <f>Z312/Z283</f>
        <v>-0.060724233983286906</v>
      </c>
      <c r="AB312" s="10"/>
      <c r="AC312" s="9"/>
    </row>
    <row r="313" spans="1:29" ht="27.75" customHeight="1" thickBot="1">
      <c r="A313" s="214" t="s">
        <v>13</v>
      </c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  <c r="AA313" s="248"/>
      <c r="AB313" s="10"/>
      <c r="AC313" s="9"/>
    </row>
    <row r="314" spans="1:29" ht="27.75" customHeight="1" thickBot="1">
      <c r="A314" s="212" t="s">
        <v>14</v>
      </c>
      <c r="B314" s="216" t="s">
        <v>15</v>
      </c>
      <c r="C314" s="5"/>
      <c r="D314" s="82">
        <v>1719</v>
      </c>
      <c r="E314" s="23" t="s">
        <v>25</v>
      </c>
      <c r="F314" s="82">
        <v>1776</v>
      </c>
      <c r="G314" s="23" t="s">
        <v>25</v>
      </c>
      <c r="H314" s="82">
        <v>2062</v>
      </c>
      <c r="I314" s="23" t="s">
        <v>25</v>
      </c>
      <c r="J314" s="82">
        <v>1828</v>
      </c>
      <c r="K314" s="23" t="s">
        <v>25</v>
      </c>
      <c r="L314" s="82">
        <v>1802</v>
      </c>
      <c r="M314" s="23" t="s">
        <v>25</v>
      </c>
      <c r="N314" s="82">
        <v>1981</v>
      </c>
      <c r="O314" s="23" t="s">
        <v>25</v>
      </c>
      <c r="P314" s="82">
        <v>2167</v>
      </c>
      <c r="Q314" s="23" t="s">
        <v>25</v>
      </c>
      <c r="R314" s="82">
        <v>2114</v>
      </c>
      <c r="S314" s="23" t="s">
        <v>25</v>
      </c>
      <c r="T314" s="82">
        <v>2627</v>
      </c>
      <c r="U314" s="23" t="s">
        <v>25</v>
      </c>
      <c r="V314" s="82">
        <v>2682</v>
      </c>
      <c r="W314" s="23" t="s">
        <v>25</v>
      </c>
      <c r="X314" s="82">
        <v>2564</v>
      </c>
      <c r="Y314" s="23" t="s">
        <v>25</v>
      </c>
      <c r="Z314" s="116">
        <v>2399</v>
      </c>
      <c r="AA314" s="117" t="s">
        <v>25</v>
      </c>
      <c r="AB314" s="10"/>
      <c r="AC314" s="9"/>
    </row>
    <row r="315" spans="1:29" ht="27.75" customHeight="1" thickBot="1" thickTop="1">
      <c r="A315" s="212"/>
      <c r="B315" s="217"/>
      <c r="C315" s="21" t="s">
        <v>20</v>
      </c>
      <c r="D315" s="89">
        <f>D314-Z287</f>
        <v>-35</v>
      </c>
      <c r="E315" s="30">
        <f>D315/Z287</f>
        <v>-0.019954389965792473</v>
      </c>
      <c r="F315" s="89">
        <f>F314-D314</f>
        <v>57</v>
      </c>
      <c r="G315" s="30">
        <f>F315/D314</f>
        <v>0.03315881326352531</v>
      </c>
      <c r="H315" s="89">
        <f>H314-F314</f>
        <v>286</v>
      </c>
      <c r="I315" s="30">
        <f>H315/F314</f>
        <v>0.16103603603603603</v>
      </c>
      <c r="J315" s="89">
        <f>J314-H314</f>
        <v>-234</v>
      </c>
      <c r="K315" s="30">
        <f>J315/H314</f>
        <v>-0.11348205625606207</v>
      </c>
      <c r="L315" s="89">
        <f>L314-J314</f>
        <v>-26</v>
      </c>
      <c r="M315" s="30">
        <f>L315/J314</f>
        <v>-0.014223194748358862</v>
      </c>
      <c r="N315" s="79">
        <f>N314-L314</f>
        <v>179</v>
      </c>
      <c r="O315" s="42">
        <f>N315/L314</f>
        <v>0.09933407325194228</v>
      </c>
      <c r="P315" s="79">
        <f>P314-N314</f>
        <v>186</v>
      </c>
      <c r="Q315" s="42">
        <f>P315/N314</f>
        <v>0.09389197375063099</v>
      </c>
      <c r="R315" s="79">
        <f>R314-P314</f>
        <v>-53</v>
      </c>
      <c r="S315" s="42">
        <f>R315/P314</f>
        <v>-0.02445777572681126</v>
      </c>
      <c r="T315" s="79">
        <f>T314-R314</f>
        <v>513</v>
      </c>
      <c r="U315" s="42">
        <f>T315/R314</f>
        <v>0.24266792809839166</v>
      </c>
      <c r="V315" s="79">
        <f>V314-T314</f>
        <v>55</v>
      </c>
      <c r="W315" s="42">
        <f>V315/T314</f>
        <v>0.020936429387133613</v>
      </c>
      <c r="X315" s="79">
        <f>X314-V314</f>
        <v>-118</v>
      </c>
      <c r="Y315" s="42">
        <f>X315/V314</f>
        <v>-0.04399701715137957</v>
      </c>
      <c r="Z315" s="85">
        <f>Z314-X314</f>
        <v>-165</v>
      </c>
      <c r="AA315" s="54">
        <f>Z315/X314</f>
        <v>-0.06435257410296412</v>
      </c>
      <c r="AB315" s="10"/>
      <c r="AC315" s="9"/>
    </row>
    <row r="316" spans="1:29" ht="27.75" customHeight="1" thickBot="1">
      <c r="A316" s="212"/>
      <c r="B316" s="218"/>
      <c r="C316" s="18" t="s">
        <v>21</v>
      </c>
      <c r="D316" s="80">
        <f>D314-D287</f>
        <v>-42</v>
      </c>
      <c r="E316" s="31">
        <f>D316/D287</f>
        <v>-0.02385008517887564</v>
      </c>
      <c r="F316" s="80">
        <f>F314-F287</f>
        <v>-289</v>
      </c>
      <c r="G316" s="31">
        <f>F316/F287</f>
        <v>-0.13995157384987894</v>
      </c>
      <c r="H316" s="80">
        <f>H314-H287</f>
        <v>-71</v>
      </c>
      <c r="I316" s="31">
        <f>H316/H287</f>
        <v>-0.033286451007969994</v>
      </c>
      <c r="J316" s="80">
        <f>J314-J287</f>
        <v>-51</v>
      </c>
      <c r="K316" s="31">
        <f>J316/J287</f>
        <v>-0.027142096860031932</v>
      </c>
      <c r="L316" s="80">
        <f>L314-L287</f>
        <v>55</v>
      </c>
      <c r="M316" s="31">
        <f>L316/L287</f>
        <v>0.031482541499713794</v>
      </c>
      <c r="N316" s="80">
        <f>N314-N287</f>
        <v>252</v>
      </c>
      <c r="O316" s="31">
        <f>N316/N287</f>
        <v>0.145748987854251</v>
      </c>
      <c r="P316" s="80">
        <f>P314-P287</f>
        <v>432</v>
      </c>
      <c r="Q316" s="31">
        <f>P316/P287</f>
        <v>0.2489913544668588</v>
      </c>
      <c r="R316" s="80">
        <f>R314-R287</f>
        <v>375</v>
      </c>
      <c r="S316" s="31">
        <f>R316/R287</f>
        <v>0.21564117308798159</v>
      </c>
      <c r="T316" s="80">
        <f>T314-T287</f>
        <v>941</v>
      </c>
      <c r="U316" s="31">
        <f>T316/T287</f>
        <v>0.5581257413997628</v>
      </c>
      <c r="V316" s="80">
        <f>V314-V287</f>
        <v>1064</v>
      </c>
      <c r="W316" s="31">
        <f>V316/V287</f>
        <v>0.657601977750309</v>
      </c>
      <c r="X316" s="80">
        <f>X314-X287</f>
        <v>886</v>
      </c>
      <c r="Y316" s="31">
        <f>X316/X287</f>
        <v>0.5280095351609059</v>
      </c>
      <c r="Z316" s="80">
        <f>Z314-Z287</f>
        <v>645</v>
      </c>
      <c r="AA316" s="31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301" t="s">
        <v>175</v>
      </c>
      <c r="B319" s="301"/>
      <c r="C319" s="301"/>
      <c r="D319" s="301"/>
      <c r="E319" s="301"/>
      <c r="F319" s="301"/>
      <c r="G319" s="301"/>
      <c r="H319" s="301"/>
      <c r="I319" s="301"/>
      <c r="J319" s="301"/>
      <c r="K319" s="301"/>
      <c r="L319" s="302"/>
      <c r="M319" s="302"/>
      <c r="N319" s="302"/>
      <c r="O319" s="302"/>
      <c r="P319" s="302"/>
      <c r="Q319" s="302"/>
      <c r="R319" s="302"/>
      <c r="S319" s="302"/>
      <c r="T319" s="302"/>
      <c r="U319" s="302"/>
      <c r="V319" s="302"/>
      <c r="W319" s="302"/>
      <c r="X319" s="302"/>
      <c r="Y319" s="302"/>
      <c r="Z319" s="302"/>
      <c r="AA319" s="302"/>
      <c r="AB319" s="302"/>
      <c r="AC319" s="302"/>
      <c r="AD319" s="302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212" t="s">
        <v>0</v>
      </c>
      <c r="B321" s="262" t="s">
        <v>1</v>
      </c>
      <c r="C321" s="247"/>
      <c r="D321" s="214" t="s">
        <v>169</v>
      </c>
      <c r="E321" s="248"/>
      <c r="F321" s="248"/>
      <c r="G321" s="248"/>
      <c r="H321" s="248"/>
      <c r="I321" s="248"/>
      <c r="J321" s="248"/>
      <c r="K321" s="248"/>
      <c r="L321" s="248"/>
      <c r="M321" s="248"/>
      <c r="N321" s="248"/>
      <c r="O321" s="248"/>
      <c r="P321" s="248"/>
      <c r="Q321" s="248"/>
      <c r="R321" s="248"/>
      <c r="S321" s="248"/>
      <c r="T321" s="248"/>
      <c r="U321" s="248"/>
      <c r="V321" s="248"/>
      <c r="W321" s="248"/>
      <c r="X321" s="248"/>
      <c r="Y321" s="248"/>
      <c r="Z321" s="248"/>
      <c r="AA321" s="249"/>
      <c r="AB321" s="250" t="s">
        <v>22</v>
      </c>
      <c r="AC321" s="235" t="s">
        <v>23</v>
      </c>
      <c r="AD321" s="236"/>
    </row>
    <row r="322" spans="1:30" ht="24" customHeight="1" thickBot="1" thickTop="1">
      <c r="A322" s="212"/>
      <c r="B322" s="263"/>
      <c r="C322" s="212"/>
      <c r="D322" s="239" t="s">
        <v>4</v>
      </c>
      <c r="E322" s="240"/>
      <c r="F322" s="239" t="s">
        <v>5</v>
      </c>
      <c r="G322" s="240"/>
      <c r="H322" s="239" t="s">
        <v>26</v>
      </c>
      <c r="I322" s="240"/>
      <c r="J322" s="239" t="s">
        <v>27</v>
      </c>
      <c r="K322" s="240"/>
      <c r="L322" s="239" t="s">
        <v>28</v>
      </c>
      <c r="M322" s="240"/>
      <c r="N322" s="239" t="s">
        <v>29</v>
      </c>
      <c r="O322" s="240"/>
      <c r="P322" s="239" t="s">
        <v>33</v>
      </c>
      <c r="Q322" s="240"/>
      <c r="R322" s="239" t="s">
        <v>40</v>
      </c>
      <c r="S322" s="240"/>
      <c r="T322" s="239" t="s">
        <v>45</v>
      </c>
      <c r="U322" s="240"/>
      <c r="V322" s="239" t="s">
        <v>46</v>
      </c>
      <c r="W322" s="240"/>
      <c r="X322" s="239" t="s">
        <v>49</v>
      </c>
      <c r="Y322" s="240"/>
      <c r="Z322" s="219" t="s">
        <v>50</v>
      </c>
      <c r="AA322" s="220"/>
      <c r="AB322" s="251"/>
      <c r="AC322" s="237"/>
      <c r="AD322" s="238"/>
    </row>
    <row r="323" spans="1:30" ht="20.25" customHeight="1" thickBot="1" thickTop="1">
      <c r="A323" s="2"/>
      <c r="B323" s="1"/>
      <c r="C323" s="266" t="s">
        <v>38</v>
      </c>
      <c r="D323" s="292"/>
      <c r="E323" s="292"/>
      <c r="F323" s="292"/>
      <c r="G323" s="292"/>
      <c r="H323" s="292"/>
      <c r="I323" s="292"/>
      <c r="J323" s="292"/>
      <c r="K323" s="292"/>
      <c r="L323" s="292"/>
      <c r="M323" s="292"/>
      <c r="N323" s="292"/>
      <c r="O323" s="292"/>
      <c r="P323" s="292"/>
      <c r="Q323" s="292"/>
      <c r="R323" s="292"/>
      <c r="S323" s="292"/>
      <c r="T323" s="292"/>
      <c r="U323" s="292"/>
      <c r="V323" s="292"/>
      <c r="W323" s="292"/>
      <c r="X323" s="292"/>
      <c r="Y323" s="292"/>
      <c r="Z323" s="292"/>
      <c r="AA323" s="293"/>
      <c r="AB323" s="252"/>
      <c r="AC323" s="24" t="s">
        <v>24</v>
      </c>
      <c r="AD323" s="25" t="s">
        <v>25</v>
      </c>
    </row>
    <row r="324" spans="1:30" ht="13.5" thickBot="1">
      <c r="A324" s="3"/>
      <c r="B324" s="3"/>
      <c r="C324" s="3"/>
      <c r="D324" s="6"/>
      <c r="E324" s="3"/>
      <c r="F324" s="36"/>
      <c r="G324" s="4"/>
      <c r="H324" s="37"/>
      <c r="I324" s="16"/>
      <c r="J324" s="36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284"/>
      <c r="AC324" s="258"/>
      <c r="AD324" s="259"/>
    </row>
    <row r="325" spans="1:30" ht="27.75" customHeight="1" thickBot="1" thickTop="1">
      <c r="A325" s="212" t="s">
        <v>7</v>
      </c>
      <c r="B325" s="216" t="s">
        <v>8</v>
      </c>
      <c r="C325" s="7"/>
      <c r="D325" s="78">
        <v>89441</v>
      </c>
      <c r="E325" s="22" t="s">
        <v>25</v>
      </c>
      <c r="F325" s="78">
        <v>87161</v>
      </c>
      <c r="G325" s="22" t="s">
        <v>25</v>
      </c>
      <c r="H325" s="78">
        <v>84658</v>
      </c>
      <c r="I325" s="22" t="s">
        <v>25</v>
      </c>
      <c r="J325" s="78">
        <v>86808</v>
      </c>
      <c r="K325" s="22" t="s">
        <v>25</v>
      </c>
      <c r="L325" s="78"/>
      <c r="M325" s="22"/>
      <c r="N325" s="78"/>
      <c r="O325" s="22"/>
      <c r="P325" s="78"/>
      <c r="Q325" s="22"/>
      <c r="R325" s="78"/>
      <c r="S325" s="22"/>
      <c r="T325" s="78"/>
      <c r="U325" s="22"/>
      <c r="V325" s="78"/>
      <c r="W325" s="22"/>
      <c r="X325" s="78"/>
      <c r="Y325" s="22"/>
      <c r="Z325" s="84"/>
      <c r="AA325" s="49"/>
      <c r="AB325" s="277"/>
      <c r="AC325" s="294"/>
      <c r="AD325" s="61"/>
    </row>
    <row r="326" spans="1:30" ht="27.75" customHeight="1" thickBot="1" thickTop="1">
      <c r="A326" s="212"/>
      <c r="B326" s="217"/>
      <c r="C326" s="17" t="s">
        <v>20</v>
      </c>
      <c r="D326" s="89">
        <f>D325-Z298</f>
        <v>2404</v>
      </c>
      <c r="E326" s="30">
        <f>D326/Z298</f>
        <v>0.02762043728529246</v>
      </c>
      <c r="F326" s="89">
        <f>F325-D325</f>
        <v>-2280</v>
      </c>
      <c r="G326" s="30">
        <f>F326/D325</f>
        <v>-0.02549166489641216</v>
      </c>
      <c r="H326" s="89">
        <f>H325-F325</f>
        <v>-2503</v>
      </c>
      <c r="I326" s="30">
        <f>H326/F325</f>
        <v>-0.028716972040247358</v>
      </c>
      <c r="J326" s="89">
        <f>J325-H325</f>
        <v>2150</v>
      </c>
      <c r="K326" s="30">
        <f>J326/H325</f>
        <v>0.025396300408703252</v>
      </c>
      <c r="L326" s="89"/>
      <c r="M326" s="30"/>
      <c r="N326" s="79"/>
      <c r="O326" s="42"/>
      <c r="P326" s="79"/>
      <c r="Q326" s="42"/>
      <c r="R326" s="79"/>
      <c r="S326" s="42"/>
      <c r="T326" s="79"/>
      <c r="U326" s="42"/>
      <c r="V326" s="79"/>
      <c r="W326" s="42"/>
      <c r="X326" s="79"/>
      <c r="Y326" s="42"/>
      <c r="Z326" s="85"/>
      <c r="AA326" s="54"/>
      <c r="AB326" s="84"/>
      <c r="AC326" s="165"/>
      <c r="AD326" s="157"/>
    </row>
    <row r="327" spans="1:30" ht="27.75" customHeight="1" thickBot="1">
      <c r="A327" s="212"/>
      <c r="B327" s="218"/>
      <c r="C327" s="18" t="s">
        <v>21</v>
      </c>
      <c r="D327" s="80">
        <f>D325-D298</f>
        <v>-6497</v>
      </c>
      <c r="E327" s="31">
        <f>D327/D298</f>
        <v>-0.0677208196960537</v>
      </c>
      <c r="F327" s="80">
        <f>F325-F298</f>
        <v>-7890</v>
      </c>
      <c r="G327" s="31">
        <f>F327/F298</f>
        <v>-0.08300806935224248</v>
      </c>
      <c r="H327" s="80">
        <f>H325-H298</f>
        <v>-8713</v>
      </c>
      <c r="I327" s="31">
        <f>H327/H298</f>
        <v>-0.09331591179274079</v>
      </c>
      <c r="J327" s="80">
        <f>J325-J298</f>
        <v>-4833</v>
      </c>
      <c r="K327" s="31">
        <f>J327/J298</f>
        <v>-0.052738403116508986</v>
      </c>
      <c r="L327" s="80"/>
      <c r="M327" s="31"/>
      <c r="N327" s="80"/>
      <c r="O327" s="31"/>
      <c r="P327" s="80"/>
      <c r="Q327" s="31"/>
      <c r="R327" s="80"/>
      <c r="S327" s="31"/>
      <c r="T327" s="80"/>
      <c r="U327" s="31"/>
      <c r="V327" s="80"/>
      <c r="W327" s="31"/>
      <c r="X327" s="80"/>
      <c r="Y327" s="31"/>
      <c r="Z327" s="80"/>
      <c r="AA327" s="31"/>
      <c r="AB327" s="196"/>
      <c r="AC327" s="43"/>
      <c r="AD327" s="157"/>
    </row>
    <row r="328" spans="1:30" ht="27.75" customHeight="1" thickBot="1" thickTop="1">
      <c r="A328" s="212" t="s">
        <v>9</v>
      </c>
      <c r="B328" s="216" t="s">
        <v>19</v>
      </c>
      <c r="C328" s="19"/>
      <c r="D328" s="81">
        <v>6598</v>
      </c>
      <c r="E328" s="23" t="s">
        <v>25</v>
      </c>
      <c r="F328" s="81">
        <v>5151</v>
      </c>
      <c r="G328" s="23" t="s">
        <v>25</v>
      </c>
      <c r="H328" s="81">
        <v>2736</v>
      </c>
      <c r="I328" s="23" t="s">
        <v>25</v>
      </c>
      <c r="J328" s="81">
        <v>3563</v>
      </c>
      <c r="K328" s="23" t="s">
        <v>25</v>
      </c>
      <c r="L328" s="81"/>
      <c r="M328" s="23"/>
      <c r="N328" s="81"/>
      <c r="O328" s="23"/>
      <c r="P328" s="81"/>
      <c r="Q328" s="23"/>
      <c r="R328" s="81"/>
      <c r="S328" s="23"/>
      <c r="T328" s="81"/>
      <c r="U328" s="23"/>
      <c r="V328" s="81"/>
      <c r="W328" s="23"/>
      <c r="X328" s="81"/>
      <c r="Y328" s="23"/>
      <c r="Z328" s="87"/>
      <c r="AA328" s="49"/>
      <c r="AB328" s="39">
        <f>D328+F328+H328+J328+L328+N328+P328+R328+T328+V328+X328+Z328</f>
        <v>18048</v>
      </c>
      <c r="AC328" s="26"/>
      <c r="AD328" s="29"/>
    </row>
    <row r="329" spans="1:30" ht="27.75" customHeight="1" thickBot="1" thickTop="1">
      <c r="A329" s="212"/>
      <c r="B329" s="217"/>
      <c r="C329" s="17" t="s">
        <v>20</v>
      </c>
      <c r="D329" s="89">
        <f>D328-Z301</f>
        <v>2195</v>
      </c>
      <c r="E329" s="30">
        <f>D329/Z301</f>
        <v>0.4985237338178515</v>
      </c>
      <c r="F329" s="89">
        <f>F328-D328</f>
        <v>-1447</v>
      </c>
      <c r="G329" s="30">
        <f>F329/D328</f>
        <v>-0.21930888147923613</v>
      </c>
      <c r="H329" s="89">
        <f>H328-F328</f>
        <v>-2415</v>
      </c>
      <c r="I329" s="30">
        <f>H329/F328</f>
        <v>-0.46884100174723353</v>
      </c>
      <c r="J329" s="89">
        <f>J328-H328</f>
        <v>827</v>
      </c>
      <c r="K329" s="30">
        <f>J329/H328</f>
        <v>0.302266081871345</v>
      </c>
      <c r="L329" s="89"/>
      <c r="M329" s="30"/>
      <c r="N329" s="79"/>
      <c r="O329" s="42"/>
      <c r="P329" s="79"/>
      <c r="Q329" s="42"/>
      <c r="R329" s="79"/>
      <c r="S329" s="42"/>
      <c r="T329" s="79"/>
      <c r="U329" s="42"/>
      <c r="V329" s="79"/>
      <c r="W329" s="42"/>
      <c r="X329" s="79"/>
      <c r="Y329" s="42"/>
      <c r="Z329" s="85"/>
      <c r="AA329" s="54"/>
      <c r="AB329" s="176"/>
      <c r="AC329" s="178"/>
      <c r="AD329" s="179"/>
    </row>
    <row r="330" spans="1:30" ht="27.75" customHeight="1" thickBot="1">
      <c r="A330" s="212"/>
      <c r="B330" s="218"/>
      <c r="C330" s="18" t="s">
        <v>21</v>
      </c>
      <c r="D330" s="80">
        <f>D328-D301</f>
        <v>1179</v>
      </c>
      <c r="E330" s="31">
        <f>D330/D301</f>
        <v>0.2175678169403949</v>
      </c>
      <c r="F330" s="80">
        <f>F328-F301</f>
        <v>489</v>
      </c>
      <c r="G330" s="31">
        <f>F330/F301</f>
        <v>0.1048906048906049</v>
      </c>
      <c r="H330" s="80">
        <f>H328-H301</f>
        <v>-1869</v>
      </c>
      <c r="I330" s="31">
        <f>H330/H301</f>
        <v>-0.4058631921824104</v>
      </c>
      <c r="J330" s="80">
        <f>J328-J301</f>
        <v>-691</v>
      </c>
      <c r="K330" s="31">
        <f>J330/J301</f>
        <v>-0.1624353549600376</v>
      </c>
      <c r="L330" s="80"/>
      <c r="M330" s="31"/>
      <c r="N330" s="80"/>
      <c r="O330" s="31"/>
      <c r="P330" s="80"/>
      <c r="Q330" s="31"/>
      <c r="R330" s="80"/>
      <c r="S330" s="31"/>
      <c r="T330" s="80"/>
      <c r="U330" s="31"/>
      <c r="V330" s="80"/>
      <c r="W330" s="31"/>
      <c r="X330" s="80"/>
      <c r="Y330" s="31"/>
      <c r="Z330" s="80"/>
      <c r="AA330" s="31"/>
      <c r="AB330" s="189"/>
      <c r="AC330" s="156"/>
      <c r="AD330" s="3"/>
    </row>
    <row r="331" spans="1:30" ht="27.75" customHeight="1" thickBot="1" thickTop="1">
      <c r="A331" s="212" t="s">
        <v>10</v>
      </c>
      <c r="B331" s="216" t="s">
        <v>17</v>
      </c>
      <c r="C331" s="20"/>
      <c r="D331" s="82">
        <v>1802</v>
      </c>
      <c r="E331" s="23" t="s">
        <v>25</v>
      </c>
      <c r="F331" s="82">
        <v>2479</v>
      </c>
      <c r="G331" s="23" t="s">
        <v>25</v>
      </c>
      <c r="H331" s="82">
        <v>2320</v>
      </c>
      <c r="I331" s="23" t="s">
        <v>25</v>
      </c>
      <c r="J331" s="82">
        <v>914</v>
      </c>
      <c r="K331" s="23" t="s">
        <v>25</v>
      </c>
      <c r="L331" s="82"/>
      <c r="M331" s="23"/>
      <c r="N331" s="82"/>
      <c r="O331" s="23"/>
      <c r="P331" s="82"/>
      <c r="Q331" s="23"/>
      <c r="R331" s="82"/>
      <c r="S331" s="23"/>
      <c r="T331" s="82"/>
      <c r="U331" s="23"/>
      <c r="V331" s="82"/>
      <c r="W331" s="23"/>
      <c r="X331" s="82"/>
      <c r="Y331" s="23"/>
      <c r="Z331" s="88"/>
      <c r="AA331" s="49"/>
      <c r="AB331" s="39">
        <f>D331+F331+H331+J331+L331+N331+P331+R331+T331+V331+X331+Z331</f>
        <v>7515</v>
      </c>
      <c r="AC331" s="26"/>
      <c r="AD331" s="29"/>
    </row>
    <row r="332" spans="1:30" ht="27.75" customHeight="1" thickBot="1" thickTop="1">
      <c r="A332" s="212"/>
      <c r="B332" s="217"/>
      <c r="C332" s="21" t="s">
        <v>20</v>
      </c>
      <c r="D332" s="89">
        <f>D331-Z304</f>
        <v>-1148</v>
      </c>
      <c r="E332" s="30">
        <f>D332/Z304</f>
        <v>-0.3891525423728814</v>
      </c>
      <c r="F332" s="89">
        <f>F331-D331</f>
        <v>677</v>
      </c>
      <c r="G332" s="30">
        <f>F332/D331</f>
        <v>0.37569367369589346</v>
      </c>
      <c r="H332" s="89">
        <f>H331-F331</f>
        <v>-159</v>
      </c>
      <c r="I332" s="30">
        <f>H332/F331</f>
        <v>-0.06413876563130294</v>
      </c>
      <c r="J332" s="89">
        <f>J331-H331</f>
        <v>-1406</v>
      </c>
      <c r="K332" s="30">
        <f>J332/H331</f>
        <v>-0.6060344827586207</v>
      </c>
      <c r="L332" s="89"/>
      <c r="M332" s="30"/>
      <c r="N332" s="79"/>
      <c r="O332" s="42"/>
      <c r="P332" s="79"/>
      <c r="Q332" s="42"/>
      <c r="R332" s="79"/>
      <c r="S332" s="42"/>
      <c r="T332" s="79"/>
      <c r="U332" s="42"/>
      <c r="V332" s="79"/>
      <c r="W332" s="42"/>
      <c r="X332" s="79"/>
      <c r="Y332" s="42"/>
      <c r="Z332" s="85"/>
      <c r="AA332" s="54"/>
      <c r="AB332" s="176"/>
      <c r="AC332" s="178"/>
      <c r="AD332" s="179"/>
    </row>
    <row r="333" spans="1:30" ht="27.75" customHeight="1" thickBot="1">
      <c r="A333" s="212"/>
      <c r="B333" s="218"/>
      <c r="C333" s="18" t="s">
        <v>21</v>
      </c>
      <c r="D333" s="80">
        <f>D331-D304</f>
        <v>-676</v>
      </c>
      <c r="E333" s="31">
        <f>D333/D304</f>
        <v>-0.27280064568200163</v>
      </c>
      <c r="F333" s="80">
        <f>F331-F304</f>
        <v>-934</v>
      </c>
      <c r="G333" s="31">
        <f>F333/F304</f>
        <v>-0.2736595370641664</v>
      </c>
      <c r="H333" s="80">
        <f>H331-H304</f>
        <v>-1503</v>
      </c>
      <c r="I333" s="31">
        <f>H333/H304</f>
        <v>-0.39314674339523936</v>
      </c>
      <c r="J333" s="80">
        <f>J331-J304</f>
        <v>-3203</v>
      </c>
      <c r="K333" s="31">
        <f>J333/J304</f>
        <v>-0.7779936847218849</v>
      </c>
      <c r="L333" s="80"/>
      <c r="M333" s="31"/>
      <c r="N333" s="80"/>
      <c r="O333" s="31"/>
      <c r="P333" s="80"/>
      <c r="Q333" s="31"/>
      <c r="R333" s="80"/>
      <c r="S333" s="31"/>
      <c r="T333" s="80"/>
      <c r="U333" s="31"/>
      <c r="V333" s="80"/>
      <c r="W333" s="31"/>
      <c r="X333" s="80"/>
      <c r="Y333" s="31"/>
      <c r="Z333" s="80"/>
      <c r="AA333" s="31"/>
      <c r="AB333" s="40"/>
      <c r="AC333" s="48"/>
      <c r="AD333" s="47"/>
    </row>
    <row r="334" spans="1:30" ht="27.75" customHeight="1" thickBot="1" thickTop="1">
      <c r="A334" s="212" t="s">
        <v>11</v>
      </c>
      <c r="B334" s="216" t="s">
        <v>18</v>
      </c>
      <c r="C334" s="20"/>
      <c r="D334" s="82">
        <v>1163</v>
      </c>
      <c r="E334" s="23" t="s">
        <v>25</v>
      </c>
      <c r="F334" s="82">
        <v>1531</v>
      </c>
      <c r="G334" s="23" t="s">
        <v>25</v>
      </c>
      <c r="H334" s="82">
        <v>745</v>
      </c>
      <c r="I334" s="23" t="s">
        <v>25</v>
      </c>
      <c r="J334" s="82">
        <v>222</v>
      </c>
      <c r="K334" s="23" t="s">
        <v>25</v>
      </c>
      <c r="L334" s="82"/>
      <c r="M334" s="23"/>
      <c r="N334" s="82"/>
      <c r="O334" s="23"/>
      <c r="P334" s="82"/>
      <c r="Q334" s="23"/>
      <c r="R334" s="82"/>
      <c r="S334" s="23"/>
      <c r="T334" s="82"/>
      <c r="U334" s="23"/>
      <c r="V334" s="82"/>
      <c r="W334" s="23"/>
      <c r="X334" s="82"/>
      <c r="Y334" s="23"/>
      <c r="Z334" s="88"/>
      <c r="AA334" s="49"/>
      <c r="AB334" s="39">
        <f>D334+F334+H334+J334+L334+N334+P334+R334+T334+V334+X334+Z334</f>
        <v>3661</v>
      </c>
      <c r="AC334" s="26"/>
      <c r="AD334" s="29"/>
    </row>
    <row r="335" spans="1:30" ht="27.75" customHeight="1" thickBot="1" thickTop="1">
      <c r="A335" s="212"/>
      <c r="B335" s="217"/>
      <c r="C335" s="21" t="s">
        <v>20</v>
      </c>
      <c r="D335" s="89">
        <f>D334-Z307</f>
        <v>-117</v>
      </c>
      <c r="E335" s="30">
        <f>D335/Z307</f>
        <v>-0.09140625</v>
      </c>
      <c r="F335" s="89">
        <f>F334-D334</f>
        <v>368</v>
      </c>
      <c r="G335" s="30">
        <f>F335/D334</f>
        <v>0.3164230438521066</v>
      </c>
      <c r="H335" s="89">
        <f>H334-F334</f>
        <v>-786</v>
      </c>
      <c r="I335" s="30">
        <f>H335/F334</f>
        <v>-0.5133899412148922</v>
      </c>
      <c r="J335" s="89">
        <f>J334-H334</f>
        <v>-523</v>
      </c>
      <c r="K335" s="30">
        <f>J335/H334</f>
        <v>-0.702013422818792</v>
      </c>
      <c r="L335" s="89"/>
      <c r="M335" s="30"/>
      <c r="N335" s="79"/>
      <c r="O335" s="42"/>
      <c r="P335" s="79"/>
      <c r="Q335" s="42"/>
      <c r="R335" s="79"/>
      <c r="S335" s="42"/>
      <c r="T335" s="79"/>
      <c r="U335" s="42"/>
      <c r="V335" s="79"/>
      <c r="W335" s="42"/>
      <c r="X335" s="79"/>
      <c r="Y335" s="42"/>
      <c r="Z335" s="85"/>
      <c r="AA335" s="54"/>
      <c r="AB335" s="147"/>
      <c r="AC335" s="48"/>
      <c r="AD335" s="91"/>
    </row>
    <row r="336" spans="1:30" ht="27.75" customHeight="1" thickBot="1">
      <c r="A336" s="212"/>
      <c r="B336" s="218"/>
      <c r="C336" s="18" t="s">
        <v>21</v>
      </c>
      <c r="D336" s="80">
        <f>D334-D307</f>
        <v>68</v>
      </c>
      <c r="E336" s="31">
        <f>D336/D307</f>
        <v>0.062100456621004566</v>
      </c>
      <c r="F336" s="80">
        <f>F334-F307</f>
        <v>174</v>
      </c>
      <c r="G336" s="31">
        <f>F336/F307</f>
        <v>0.12822402358142962</v>
      </c>
      <c r="H336" s="80">
        <f>H334-H307</f>
        <v>-649</v>
      </c>
      <c r="I336" s="31">
        <f>H336/H307</f>
        <v>-0.4655667144906743</v>
      </c>
      <c r="J336" s="80">
        <f>J334-J307</f>
        <v>-1164</v>
      </c>
      <c r="K336" s="31">
        <f>J336/J307</f>
        <v>-0.8398268398268398</v>
      </c>
      <c r="L336" s="80"/>
      <c r="M336" s="31"/>
      <c r="N336" s="80"/>
      <c r="O336" s="31"/>
      <c r="P336" s="80"/>
      <c r="Q336" s="31"/>
      <c r="R336" s="80"/>
      <c r="S336" s="31"/>
      <c r="T336" s="80"/>
      <c r="U336" s="31"/>
      <c r="V336" s="80"/>
      <c r="W336" s="31"/>
      <c r="X336" s="80"/>
      <c r="Y336" s="31"/>
      <c r="Z336" s="80"/>
      <c r="AA336" s="31"/>
      <c r="AB336" s="40"/>
      <c r="AC336" s="90"/>
      <c r="AD336" s="47"/>
    </row>
    <row r="337" spans="1:30" ht="27.75" customHeight="1" thickBot="1" thickTop="1">
      <c r="A337" s="212" t="s">
        <v>12</v>
      </c>
      <c r="B337" s="216" t="s">
        <v>16</v>
      </c>
      <c r="C337" s="20"/>
      <c r="D337" s="82">
        <v>4752</v>
      </c>
      <c r="E337" s="23" t="s">
        <v>25</v>
      </c>
      <c r="F337" s="82">
        <v>3575</v>
      </c>
      <c r="G337" s="23" t="s">
        <v>25</v>
      </c>
      <c r="H337" s="82">
        <v>2162</v>
      </c>
      <c r="I337" s="23" t="s">
        <v>25</v>
      </c>
      <c r="J337" s="82">
        <v>3375</v>
      </c>
      <c r="K337" s="23" t="s">
        <v>25</v>
      </c>
      <c r="L337" s="82"/>
      <c r="M337" s="23"/>
      <c r="N337" s="82"/>
      <c r="O337" s="23"/>
      <c r="P337" s="82"/>
      <c r="Q337" s="23"/>
      <c r="R337" s="82"/>
      <c r="S337" s="23"/>
      <c r="T337" s="82"/>
      <c r="U337" s="23"/>
      <c r="V337" s="82"/>
      <c r="W337" s="23"/>
      <c r="X337" s="82"/>
      <c r="Y337" s="23"/>
      <c r="Z337" s="88"/>
      <c r="AA337" s="49"/>
      <c r="AB337" s="39">
        <f>D337+F337+H337+J337+L337+N337+P337+R337+T337+V337+X337+Z337</f>
        <v>13864</v>
      </c>
      <c r="AC337" s="26"/>
      <c r="AD337" s="29"/>
    </row>
    <row r="338" spans="1:30" ht="27.75" customHeight="1" thickBot="1" thickTop="1">
      <c r="A338" s="212"/>
      <c r="B338" s="217"/>
      <c r="C338" s="21" t="s">
        <v>20</v>
      </c>
      <c r="D338" s="89">
        <f>D337-Z310</f>
        <v>1380</v>
      </c>
      <c r="E338" s="30">
        <f>D338/Z310</f>
        <v>0.4092526690391459</v>
      </c>
      <c r="F338" s="89">
        <f>F337-D337</f>
        <v>-1177</v>
      </c>
      <c r="G338" s="30">
        <f>F338/D337</f>
        <v>-0.24768518518518517</v>
      </c>
      <c r="H338" s="89">
        <f>H337-F337</f>
        <v>-1413</v>
      </c>
      <c r="I338" s="30">
        <f>H338/F337</f>
        <v>-0.3952447552447552</v>
      </c>
      <c r="J338" s="89">
        <f>J337-H337</f>
        <v>1213</v>
      </c>
      <c r="K338" s="30">
        <f>J338/H337</f>
        <v>0.561054579093432</v>
      </c>
      <c r="L338" s="89"/>
      <c r="M338" s="30"/>
      <c r="N338" s="79"/>
      <c r="O338" s="42"/>
      <c r="P338" s="79"/>
      <c r="Q338" s="42"/>
      <c r="R338" s="79"/>
      <c r="S338" s="42"/>
      <c r="T338" s="79"/>
      <c r="U338" s="42"/>
      <c r="V338" s="79"/>
      <c r="W338" s="42"/>
      <c r="X338" s="79"/>
      <c r="Y338" s="42"/>
      <c r="Z338" s="85"/>
      <c r="AA338" s="54"/>
      <c r="AB338" s="147"/>
      <c r="AC338" s="12"/>
      <c r="AD338" s="91"/>
    </row>
    <row r="339" spans="1:29" ht="27.75" customHeight="1" thickBot="1">
      <c r="A339" s="212"/>
      <c r="B339" s="218"/>
      <c r="C339" s="18" t="s">
        <v>21</v>
      </c>
      <c r="D339" s="80">
        <f>D337-D310</f>
        <v>583</v>
      </c>
      <c r="E339" s="31">
        <f>D339/D310</f>
        <v>0.13984168865435356</v>
      </c>
      <c r="F339" s="80">
        <f>F337-F310</f>
        <v>201</v>
      </c>
      <c r="G339" s="31">
        <f>F339/F310</f>
        <v>0.059573206876111444</v>
      </c>
      <c r="H339" s="80">
        <f>H337-H310</f>
        <v>-1341</v>
      </c>
      <c r="I339" s="31">
        <f>H339/H310</f>
        <v>-0.38281473023123036</v>
      </c>
      <c r="J339" s="80">
        <f>J337-J310</f>
        <v>107</v>
      </c>
      <c r="K339" s="31">
        <f>J339/J310</f>
        <v>0.03274173806609547</v>
      </c>
      <c r="L339" s="80"/>
      <c r="M339" s="31"/>
      <c r="N339" s="80"/>
      <c r="O339" s="31"/>
      <c r="P339" s="80"/>
      <c r="Q339" s="31"/>
      <c r="R339" s="80"/>
      <c r="S339" s="31"/>
      <c r="T339" s="80"/>
      <c r="U339" s="31"/>
      <c r="V339" s="80"/>
      <c r="W339" s="31"/>
      <c r="X339" s="80"/>
      <c r="Y339" s="31"/>
      <c r="Z339" s="80"/>
      <c r="AA339" s="31"/>
      <c r="AB339" s="10"/>
      <c r="AC339" s="9"/>
    </row>
    <row r="340" spans="1:29" ht="27.75" customHeight="1" thickBot="1">
      <c r="A340" s="214" t="s">
        <v>13</v>
      </c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  <c r="L340" s="248"/>
      <c r="M340" s="248"/>
      <c r="N340" s="248"/>
      <c r="O340" s="248"/>
      <c r="P340" s="248"/>
      <c r="Q340" s="248"/>
      <c r="R340" s="248"/>
      <c r="S340" s="248"/>
      <c r="T340" s="248"/>
      <c r="U340" s="248"/>
      <c r="V340" s="248"/>
      <c r="W340" s="248"/>
      <c r="X340" s="248"/>
      <c r="Y340" s="248"/>
      <c r="Z340" s="248"/>
      <c r="AA340" s="248"/>
      <c r="AB340" s="10"/>
      <c r="AC340" s="9"/>
    </row>
    <row r="341" spans="1:29" ht="27.75" customHeight="1" thickBot="1">
      <c r="A341" s="212" t="s">
        <v>14</v>
      </c>
      <c r="B341" s="216" t="s">
        <v>15</v>
      </c>
      <c r="C341" s="5"/>
      <c r="D341" s="82">
        <v>2595</v>
      </c>
      <c r="E341" s="23" t="s">
        <v>25</v>
      </c>
      <c r="F341" s="82">
        <v>2786</v>
      </c>
      <c r="G341" s="23" t="s">
        <v>25</v>
      </c>
      <c r="H341" s="82">
        <v>2537</v>
      </c>
      <c r="I341" s="23" t="s">
        <v>25</v>
      </c>
      <c r="J341" s="82">
        <v>2790</v>
      </c>
      <c r="K341" s="23" t="s">
        <v>25</v>
      </c>
      <c r="L341" s="82"/>
      <c r="M341" s="23"/>
      <c r="N341" s="82"/>
      <c r="O341" s="23"/>
      <c r="P341" s="82"/>
      <c r="Q341" s="23"/>
      <c r="R341" s="82"/>
      <c r="S341" s="23"/>
      <c r="T341" s="82"/>
      <c r="U341" s="23"/>
      <c r="V341" s="82"/>
      <c r="W341" s="23"/>
      <c r="X341" s="82"/>
      <c r="Y341" s="23"/>
      <c r="Z341" s="116"/>
      <c r="AA341" s="117"/>
      <c r="AB341" s="10"/>
      <c r="AC341" s="9"/>
    </row>
    <row r="342" spans="1:29" ht="27.75" customHeight="1" thickBot="1" thickTop="1">
      <c r="A342" s="212"/>
      <c r="B342" s="217"/>
      <c r="C342" s="21" t="s">
        <v>20</v>
      </c>
      <c r="D342" s="89">
        <f>D341-Z314</f>
        <v>196</v>
      </c>
      <c r="E342" s="30">
        <f>D342/Z314</f>
        <v>0.08170070862859524</v>
      </c>
      <c r="F342" s="89">
        <f>F341-D341</f>
        <v>191</v>
      </c>
      <c r="G342" s="30">
        <f>F342/D341</f>
        <v>0.07360308285163776</v>
      </c>
      <c r="H342" s="89">
        <f>H341-F341</f>
        <v>-249</v>
      </c>
      <c r="I342" s="30">
        <f>H342/F341</f>
        <v>-0.08937544867193109</v>
      </c>
      <c r="J342" s="89">
        <f>J341-H341</f>
        <v>253</v>
      </c>
      <c r="K342" s="30">
        <f>J342/H341</f>
        <v>0.09972408356326369</v>
      </c>
      <c r="L342" s="89"/>
      <c r="M342" s="30"/>
      <c r="N342" s="79"/>
      <c r="O342" s="42"/>
      <c r="P342" s="79"/>
      <c r="Q342" s="42"/>
      <c r="R342" s="79"/>
      <c r="S342" s="42"/>
      <c r="T342" s="79"/>
      <c r="U342" s="42"/>
      <c r="V342" s="79"/>
      <c r="W342" s="42"/>
      <c r="X342" s="79"/>
      <c r="Y342" s="42"/>
      <c r="Z342" s="85"/>
      <c r="AA342" s="54"/>
      <c r="AB342" s="10"/>
      <c r="AC342" s="9"/>
    </row>
    <row r="343" spans="1:29" ht="27.75" customHeight="1" thickBot="1">
      <c r="A343" s="212"/>
      <c r="B343" s="218"/>
      <c r="C343" s="18" t="s">
        <v>21</v>
      </c>
      <c r="D343" s="80">
        <f>D341-D314</f>
        <v>876</v>
      </c>
      <c r="E343" s="31">
        <f>D343/D314</f>
        <v>0.5095986038394416</v>
      </c>
      <c r="F343" s="80">
        <f>F341-F314</f>
        <v>1010</v>
      </c>
      <c r="G343" s="31">
        <f>F343/F314</f>
        <v>0.5686936936936937</v>
      </c>
      <c r="H343" s="80">
        <f>H341-H314</f>
        <v>475</v>
      </c>
      <c r="I343" s="31">
        <f>H343/H314</f>
        <v>0.23035887487875847</v>
      </c>
      <c r="J343" s="80">
        <f>J341-J314</f>
        <v>962</v>
      </c>
      <c r="K343" s="31">
        <f>J343/J314</f>
        <v>0.526258205689278</v>
      </c>
      <c r="L343" s="80"/>
      <c r="M343" s="31"/>
      <c r="N343" s="80"/>
      <c r="O343" s="31"/>
      <c r="P343" s="80"/>
      <c r="Q343" s="31"/>
      <c r="R343" s="80"/>
      <c r="S343" s="31"/>
      <c r="T343" s="80"/>
      <c r="U343" s="31"/>
      <c r="V343" s="80"/>
      <c r="W343" s="31"/>
      <c r="X343" s="80"/>
      <c r="Y343" s="31"/>
      <c r="Z343" s="80"/>
      <c r="AA343" s="31"/>
      <c r="AB343" s="10"/>
      <c r="AC343" s="9"/>
    </row>
  </sheetData>
  <sheetProtection/>
  <mergeCells count="455"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5"/>
  <sheetViews>
    <sheetView zoomScale="120" zoomScaleNormal="120" zoomScaleSheetLayoutView="87" workbookViewId="0" topLeftCell="A342">
      <selection activeCell="O370" sqref="O370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301" t="s">
        <v>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212" t="s">
        <v>0</v>
      </c>
      <c r="B3" s="262" t="s">
        <v>1</v>
      </c>
      <c r="C3" s="247"/>
      <c r="D3" s="214" t="s">
        <v>2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9"/>
      <c r="AB3" s="250" t="s">
        <v>22</v>
      </c>
      <c r="AC3" s="310"/>
      <c r="AD3" s="311"/>
    </row>
    <row r="4" spans="1:30" ht="18" customHeight="1" hidden="1" thickBot="1" thickTop="1">
      <c r="A4" s="212"/>
      <c r="B4" s="263"/>
      <c r="C4" s="212"/>
      <c r="D4" s="239" t="s">
        <v>4</v>
      </c>
      <c r="E4" s="240"/>
      <c r="F4" s="239" t="s">
        <v>5</v>
      </c>
      <c r="G4" s="240"/>
      <c r="H4" s="239" t="s">
        <v>26</v>
      </c>
      <c r="I4" s="240"/>
      <c r="J4" s="239" t="s">
        <v>27</v>
      </c>
      <c r="K4" s="240"/>
      <c r="L4" s="239" t="s">
        <v>28</v>
      </c>
      <c r="M4" s="240"/>
      <c r="N4" s="239" t="s">
        <v>29</v>
      </c>
      <c r="O4" s="240"/>
      <c r="P4" s="239" t="s">
        <v>33</v>
      </c>
      <c r="Q4" s="240"/>
      <c r="R4" s="239" t="s">
        <v>40</v>
      </c>
      <c r="S4" s="240"/>
      <c r="T4" s="239" t="s">
        <v>45</v>
      </c>
      <c r="U4" s="240"/>
      <c r="V4" s="239" t="s">
        <v>46</v>
      </c>
      <c r="W4" s="240"/>
      <c r="X4" s="239" t="s">
        <v>49</v>
      </c>
      <c r="Y4" s="240"/>
      <c r="Z4" s="219" t="s">
        <v>50</v>
      </c>
      <c r="AA4" s="220"/>
      <c r="AB4" s="251"/>
      <c r="AC4" s="312"/>
      <c r="AD4" s="313"/>
    </row>
    <row r="5" spans="1:30" ht="14.25" hidden="1" thickBot="1" thickTop="1">
      <c r="A5" s="2"/>
      <c r="B5" s="1"/>
      <c r="C5" s="266" t="s">
        <v>39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3"/>
      <c r="AB5" s="252"/>
      <c r="AC5" s="13"/>
      <c r="AD5" s="14"/>
    </row>
    <row r="6" spans="1:30" ht="13.5" hidden="1" thickBot="1">
      <c r="A6" s="3"/>
      <c r="B6" s="3"/>
      <c r="C6" s="3"/>
      <c r="D6" s="6"/>
      <c r="E6" s="3"/>
      <c r="F6" s="36"/>
      <c r="G6" s="4"/>
      <c r="H6" s="37"/>
      <c r="I6" s="16"/>
      <c r="J6" s="36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84"/>
      <c r="AC6" s="258"/>
      <c r="AD6" s="259"/>
    </row>
    <row r="7" spans="1:30" ht="19.5" customHeight="1" hidden="1" thickBot="1" thickTop="1">
      <c r="A7" s="212" t="s">
        <v>7</v>
      </c>
      <c r="B7" s="216" t="s">
        <v>8</v>
      </c>
      <c r="C7" s="7"/>
      <c r="D7" s="78">
        <v>13873</v>
      </c>
      <c r="E7" s="78" t="s">
        <v>25</v>
      </c>
      <c r="F7" s="78">
        <v>13815</v>
      </c>
      <c r="G7" s="78" t="s">
        <v>25</v>
      </c>
      <c r="H7" s="78">
        <v>13792</v>
      </c>
      <c r="I7" s="78" t="s">
        <v>25</v>
      </c>
      <c r="J7" s="78">
        <v>13643</v>
      </c>
      <c r="K7" s="78" t="s">
        <v>25</v>
      </c>
      <c r="L7" s="78">
        <v>13061</v>
      </c>
      <c r="M7" s="78" t="s">
        <v>25</v>
      </c>
      <c r="N7" s="78">
        <v>12783</v>
      </c>
      <c r="O7" s="78" t="s">
        <v>25</v>
      </c>
      <c r="P7" s="78">
        <v>12816</v>
      </c>
      <c r="Q7" s="78" t="s">
        <v>25</v>
      </c>
      <c r="R7" s="78">
        <v>12715</v>
      </c>
      <c r="S7" s="78" t="s">
        <v>25</v>
      </c>
      <c r="T7" s="78">
        <v>12451</v>
      </c>
      <c r="U7" s="78" t="s">
        <v>25</v>
      </c>
      <c r="V7" s="78">
        <v>12197</v>
      </c>
      <c r="W7" s="78" t="s">
        <v>25</v>
      </c>
      <c r="X7" s="78">
        <v>11790</v>
      </c>
      <c r="Y7" s="78" t="s">
        <v>25</v>
      </c>
      <c r="Z7" s="84">
        <v>11404</v>
      </c>
      <c r="AA7" s="84" t="s">
        <v>25</v>
      </c>
      <c r="AB7" s="277"/>
      <c r="AC7" s="307"/>
      <c r="AD7" s="62"/>
    </row>
    <row r="8" spans="1:29" ht="27" customHeight="1" hidden="1" thickBot="1" thickTop="1">
      <c r="A8" s="212"/>
      <c r="B8" s="217"/>
      <c r="C8" s="17" t="s">
        <v>20</v>
      </c>
      <c r="D8" s="41">
        <v>-96</v>
      </c>
      <c r="E8" s="42">
        <f>D8/13969</f>
        <v>-0.006872360226215191</v>
      </c>
      <c r="F8" s="41">
        <f>F7-D7</f>
        <v>-58</v>
      </c>
      <c r="G8" s="42">
        <f>F8/D7</f>
        <v>-0.004180782815540979</v>
      </c>
      <c r="H8" s="41">
        <f>H7-F7</f>
        <v>-23</v>
      </c>
      <c r="I8" s="42">
        <f>H8/F7</f>
        <v>-0.0016648570394498733</v>
      </c>
      <c r="J8" s="41">
        <f>J7-H7</f>
        <v>-149</v>
      </c>
      <c r="K8" s="42">
        <f>J8/H7</f>
        <v>-0.010803364269141531</v>
      </c>
      <c r="L8" s="41">
        <f>L7-J7</f>
        <v>-582</v>
      </c>
      <c r="M8" s="42">
        <f>L8/J7</f>
        <v>-0.042659239170270466</v>
      </c>
      <c r="N8" s="41">
        <f>N7-L7</f>
        <v>-278</v>
      </c>
      <c r="O8" s="42">
        <f>N8/L7</f>
        <v>-0.021284740831483042</v>
      </c>
      <c r="P8" s="41">
        <f>P7-N7</f>
        <v>33</v>
      </c>
      <c r="Q8" s="42">
        <f>P8/N7</f>
        <v>0.002581553625909411</v>
      </c>
      <c r="R8" s="41">
        <f>R7-P7</f>
        <v>-101</v>
      </c>
      <c r="S8" s="42">
        <f>R8/P7</f>
        <v>-0.007880774032459426</v>
      </c>
      <c r="T8" s="41">
        <f>T7-R7</f>
        <v>-264</v>
      </c>
      <c r="U8" s="42">
        <f>T8/R7</f>
        <v>-0.020762878489972474</v>
      </c>
      <c r="V8" s="41">
        <f>V7-T7</f>
        <v>-254</v>
      </c>
      <c r="W8" s="42">
        <f>V8/T7</f>
        <v>-0.02039996787406634</v>
      </c>
      <c r="X8" s="41">
        <f>X7-V7</f>
        <v>-407</v>
      </c>
      <c r="Y8" s="42">
        <f>X8/V7</f>
        <v>-0.03336886119537591</v>
      </c>
      <c r="Z8" s="53">
        <f>Z7-X7</f>
        <v>-386</v>
      </c>
      <c r="AA8" s="54">
        <f>Z8/X7</f>
        <v>-0.03273960983884648</v>
      </c>
      <c r="AB8" s="10"/>
      <c r="AC8" s="9"/>
    </row>
    <row r="9" spans="1:29" ht="24.75" customHeight="1" hidden="1" thickBot="1">
      <c r="A9" s="212"/>
      <c r="B9" s="218"/>
      <c r="C9" s="18" t="s">
        <v>21</v>
      </c>
      <c r="D9" s="33"/>
      <c r="E9" s="31"/>
      <c r="F9" s="33"/>
      <c r="G9" s="31"/>
      <c r="H9" s="33"/>
      <c r="I9" s="31"/>
      <c r="J9" s="33"/>
      <c r="K9" s="31"/>
      <c r="L9" s="38"/>
      <c r="M9" s="31"/>
      <c r="N9" s="38"/>
      <c r="O9" s="31"/>
      <c r="P9" s="38"/>
      <c r="Q9" s="31"/>
      <c r="R9" s="38"/>
      <c r="S9" s="31"/>
      <c r="T9" s="38"/>
      <c r="U9" s="31"/>
      <c r="V9" s="38"/>
      <c r="W9" s="31"/>
      <c r="X9" s="38"/>
      <c r="Y9" s="31"/>
      <c r="Z9" s="55"/>
      <c r="AA9" s="56"/>
      <c r="AB9" s="10"/>
      <c r="AC9" s="9"/>
    </row>
    <row r="10" spans="1:30" ht="19.5" customHeight="1" hidden="1" thickBot="1" thickTop="1">
      <c r="A10" s="212" t="s">
        <v>9</v>
      </c>
      <c r="B10" s="216" t="s">
        <v>19</v>
      </c>
      <c r="C10" s="19"/>
      <c r="D10" s="34">
        <v>345</v>
      </c>
      <c r="E10" s="23" t="s">
        <v>25</v>
      </c>
      <c r="F10" s="34">
        <v>409</v>
      </c>
      <c r="G10" s="23" t="s">
        <v>25</v>
      </c>
      <c r="H10" s="34">
        <v>336</v>
      </c>
      <c r="I10" s="23" t="s">
        <v>25</v>
      </c>
      <c r="J10" s="34">
        <v>266</v>
      </c>
      <c r="K10" s="23" t="s">
        <v>25</v>
      </c>
      <c r="L10" s="34">
        <v>233</v>
      </c>
      <c r="M10" s="23" t="s">
        <v>25</v>
      </c>
      <c r="N10" s="34">
        <v>231</v>
      </c>
      <c r="O10" s="23" t="s">
        <v>25</v>
      </c>
      <c r="P10" s="34">
        <v>396</v>
      </c>
      <c r="Q10" s="23" t="s">
        <v>25</v>
      </c>
      <c r="R10" s="34">
        <v>258</v>
      </c>
      <c r="S10" s="23" t="s">
        <v>25</v>
      </c>
      <c r="T10" s="34">
        <v>366</v>
      </c>
      <c r="U10" s="23" t="s">
        <v>25</v>
      </c>
      <c r="V10" s="34">
        <v>383</v>
      </c>
      <c r="W10" s="23" t="s">
        <v>25</v>
      </c>
      <c r="X10" s="34">
        <v>393</v>
      </c>
      <c r="Y10" s="23" t="s">
        <v>25</v>
      </c>
      <c r="Z10" s="50">
        <v>372</v>
      </c>
      <c r="AA10" s="51" t="s">
        <v>25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212"/>
      <c r="B11" s="217"/>
      <c r="C11" s="17" t="s">
        <v>20</v>
      </c>
      <c r="D11" s="41">
        <v>25</v>
      </c>
      <c r="E11" s="42">
        <f>D11/320</f>
        <v>0.078125</v>
      </c>
      <c r="F11" s="41">
        <f>F10-D10</f>
        <v>64</v>
      </c>
      <c r="G11" s="42">
        <f>F11/D10</f>
        <v>0.1855072463768116</v>
      </c>
      <c r="H11" s="41">
        <f>H10-F10</f>
        <v>-73</v>
      </c>
      <c r="I11" s="42">
        <f>H11/F10</f>
        <v>-0.1784841075794621</v>
      </c>
      <c r="J11" s="41">
        <f>J10-H10</f>
        <v>-70</v>
      </c>
      <c r="K11" s="42">
        <f>J11/H10</f>
        <v>-0.20833333333333334</v>
      </c>
      <c r="L11" s="41">
        <f>L10-J10</f>
        <v>-33</v>
      </c>
      <c r="M11" s="42">
        <f>L11/J10</f>
        <v>-0.12406015037593984</v>
      </c>
      <c r="N11" s="41">
        <f>N10-L10</f>
        <v>-2</v>
      </c>
      <c r="O11" s="42">
        <f>N11/L10</f>
        <v>-0.008583690987124463</v>
      </c>
      <c r="P11" s="41">
        <f>P10-N10</f>
        <v>165</v>
      </c>
      <c r="Q11" s="42">
        <f>P11/N10</f>
        <v>0.7142857142857143</v>
      </c>
      <c r="R11" s="41">
        <f>R10-P10</f>
        <v>-138</v>
      </c>
      <c r="S11" s="42">
        <f>R11/P10</f>
        <v>-0.3484848484848485</v>
      </c>
      <c r="T11" s="41">
        <f>T10-R10</f>
        <v>108</v>
      </c>
      <c r="U11" s="42">
        <f>T11/R10</f>
        <v>0.4186046511627907</v>
      </c>
      <c r="V11" s="41">
        <f>V10-T10</f>
        <v>17</v>
      </c>
      <c r="W11" s="42">
        <f>V11/T10</f>
        <v>0.04644808743169399</v>
      </c>
      <c r="X11" s="41">
        <f>X10-V10</f>
        <v>10</v>
      </c>
      <c r="Y11" s="42">
        <f>X11/V10</f>
        <v>0.02610966057441253</v>
      </c>
      <c r="Z11" s="53">
        <f>Z10-X10</f>
        <v>-21</v>
      </c>
      <c r="AA11" s="54">
        <f>Z11/X10</f>
        <v>-0.05343511450381679</v>
      </c>
      <c r="AB11" s="28"/>
      <c r="AC11" s="9"/>
    </row>
    <row r="12" spans="1:29" ht="24.75" customHeight="1" hidden="1" thickBot="1">
      <c r="A12" s="212"/>
      <c r="B12" s="218"/>
      <c r="C12" s="18" t="s">
        <v>21</v>
      </c>
      <c r="D12" s="33"/>
      <c r="E12" s="31"/>
      <c r="F12" s="33"/>
      <c r="G12" s="31"/>
      <c r="H12" s="33"/>
      <c r="I12" s="31"/>
      <c r="J12" s="33"/>
      <c r="K12" s="31"/>
      <c r="L12" s="38"/>
      <c r="M12" s="31"/>
      <c r="N12" s="38"/>
      <c r="O12" s="31"/>
      <c r="P12" s="38"/>
      <c r="Q12" s="31"/>
      <c r="R12" s="38"/>
      <c r="S12" s="31"/>
      <c r="T12" s="38"/>
      <c r="U12" s="31"/>
      <c r="V12" s="38"/>
      <c r="W12" s="31"/>
      <c r="X12" s="38"/>
      <c r="Y12" s="31"/>
      <c r="Z12" s="55"/>
      <c r="AA12" s="56"/>
      <c r="AB12" s="28"/>
      <c r="AC12" s="9"/>
    </row>
    <row r="13" spans="1:30" ht="19.5" customHeight="1" hidden="1" thickBot="1" thickTop="1">
      <c r="A13" s="212" t="s">
        <v>10</v>
      </c>
      <c r="B13" s="216" t="s">
        <v>17</v>
      </c>
      <c r="C13" s="20"/>
      <c r="D13" s="35">
        <v>95</v>
      </c>
      <c r="E13" s="23" t="s">
        <v>25</v>
      </c>
      <c r="F13" s="35">
        <v>139</v>
      </c>
      <c r="G13" s="23" t="s">
        <v>25</v>
      </c>
      <c r="H13" s="35">
        <v>91</v>
      </c>
      <c r="I13" s="23" t="s">
        <v>25</v>
      </c>
      <c r="J13" s="35">
        <v>87</v>
      </c>
      <c r="K13" s="23" t="s">
        <v>25</v>
      </c>
      <c r="L13" s="35">
        <v>93</v>
      </c>
      <c r="M13" s="23" t="s">
        <v>25</v>
      </c>
      <c r="N13" s="35">
        <v>103</v>
      </c>
      <c r="O13" s="23" t="s">
        <v>25</v>
      </c>
      <c r="P13" s="35">
        <v>92</v>
      </c>
      <c r="Q13" s="23" t="s">
        <v>25</v>
      </c>
      <c r="R13" s="35">
        <v>90</v>
      </c>
      <c r="S13" s="23" t="s">
        <v>25</v>
      </c>
      <c r="T13" s="35">
        <v>139</v>
      </c>
      <c r="U13" s="23" t="s">
        <v>25</v>
      </c>
      <c r="V13" s="35">
        <v>99</v>
      </c>
      <c r="W13" s="23" t="s">
        <v>25</v>
      </c>
      <c r="X13" s="35">
        <v>119</v>
      </c>
      <c r="Y13" s="23" t="s">
        <v>25</v>
      </c>
      <c r="Z13" s="52">
        <v>131</v>
      </c>
      <c r="AA13" s="51" t="s">
        <v>25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212"/>
      <c r="B14" s="217"/>
      <c r="C14" s="21" t="s">
        <v>20</v>
      </c>
      <c r="D14" s="41">
        <v>-10</v>
      </c>
      <c r="E14" s="42">
        <f>D14/105</f>
        <v>-0.09523809523809523</v>
      </c>
      <c r="F14" s="41">
        <f>F13-D13</f>
        <v>44</v>
      </c>
      <c r="G14" s="42">
        <f>F14/D13</f>
        <v>0.4631578947368421</v>
      </c>
      <c r="H14" s="41">
        <f>H13-F13</f>
        <v>-48</v>
      </c>
      <c r="I14" s="42">
        <f>H14/F13</f>
        <v>-0.34532374100719426</v>
      </c>
      <c r="J14" s="41">
        <f>J13-H13</f>
        <v>-4</v>
      </c>
      <c r="K14" s="42">
        <f>J14/H13</f>
        <v>-0.04395604395604396</v>
      </c>
      <c r="L14" s="41">
        <f>L13-J13</f>
        <v>6</v>
      </c>
      <c r="M14" s="42">
        <f>L14/J13</f>
        <v>0.06896551724137931</v>
      </c>
      <c r="N14" s="41">
        <f>N13-L13</f>
        <v>10</v>
      </c>
      <c r="O14" s="42">
        <f>N14/L13</f>
        <v>0.10752688172043011</v>
      </c>
      <c r="P14" s="41">
        <f>P13-N13</f>
        <v>-11</v>
      </c>
      <c r="Q14" s="42">
        <f>P14/N13</f>
        <v>-0.10679611650485436</v>
      </c>
      <c r="R14" s="41">
        <f>R13-P13</f>
        <v>-2</v>
      </c>
      <c r="S14" s="42">
        <f>R14/P13</f>
        <v>-0.021739130434782608</v>
      </c>
      <c r="T14" s="41">
        <f>T13-R13</f>
        <v>49</v>
      </c>
      <c r="U14" s="42">
        <f>T14/R13</f>
        <v>0.5444444444444444</v>
      </c>
      <c r="V14" s="41">
        <f>V13-T13</f>
        <v>-40</v>
      </c>
      <c r="W14" s="42">
        <f>V14/T13</f>
        <v>-0.28776978417266186</v>
      </c>
      <c r="X14" s="41">
        <f>X13-V13</f>
        <v>20</v>
      </c>
      <c r="Y14" s="42">
        <f>X14/V13</f>
        <v>0.20202020202020202</v>
      </c>
      <c r="Z14" s="53">
        <f>Z13-X13</f>
        <v>12</v>
      </c>
      <c r="AA14" s="54">
        <f>Z14/X13</f>
        <v>0.10084033613445378</v>
      </c>
      <c r="AB14" s="28"/>
      <c r="AC14" s="9"/>
    </row>
    <row r="15" spans="1:29" ht="24.75" customHeight="1" hidden="1" thickBot="1">
      <c r="A15" s="212"/>
      <c r="B15" s="218"/>
      <c r="C15" s="18" t="s">
        <v>21</v>
      </c>
      <c r="D15" s="33"/>
      <c r="E15" s="31"/>
      <c r="F15" s="33"/>
      <c r="G15" s="31"/>
      <c r="H15" s="33"/>
      <c r="I15" s="31"/>
      <c r="J15" s="33"/>
      <c r="K15" s="31"/>
      <c r="L15" s="38"/>
      <c r="M15" s="31"/>
      <c r="N15" s="38"/>
      <c r="O15" s="31"/>
      <c r="P15" s="38"/>
      <c r="Q15" s="31"/>
      <c r="R15" s="38"/>
      <c r="S15" s="31"/>
      <c r="T15" s="38"/>
      <c r="U15" s="31"/>
      <c r="V15" s="38"/>
      <c r="W15" s="31"/>
      <c r="X15" s="38"/>
      <c r="Y15" s="31"/>
      <c r="Z15" s="55"/>
      <c r="AA15" s="56"/>
      <c r="AB15" s="28"/>
      <c r="AC15" s="9"/>
    </row>
    <row r="16" spans="1:30" ht="19.5" customHeight="1" hidden="1" thickBot="1" thickTop="1">
      <c r="A16" s="212" t="s">
        <v>11</v>
      </c>
      <c r="B16" s="216" t="s">
        <v>18</v>
      </c>
      <c r="C16" s="20"/>
      <c r="D16" s="35">
        <v>0</v>
      </c>
      <c r="E16" s="23" t="s">
        <v>25</v>
      </c>
      <c r="F16" s="35">
        <v>0</v>
      </c>
      <c r="G16" s="23" t="s">
        <v>25</v>
      </c>
      <c r="H16" s="35">
        <v>0</v>
      </c>
      <c r="I16" s="23" t="s">
        <v>25</v>
      </c>
      <c r="J16" s="35">
        <v>0</v>
      </c>
      <c r="K16" s="23" t="s">
        <v>25</v>
      </c>
      <c r="L16" s="35">
        <v>0</v>
      </c>
      <c r="M16" s="23" t="s">
        <v>25</v>
      </c>
      <c r="N16" s="35">
        <v>0</v>
      </c>
      <c r="O16" s="23" t="s">
        <v>25</v>
      </c>
      <c r="P16" s="35">
        <v>0</v>
      </c>
      <c r="Q16" s="23" t="s">
        <v>25</v>
      </c>
      <c r="R16" s="35">
        <v>0</v>
      </c>
      <c r="S16" s="23" t="s">
        <v>25</v>
      </c>
      <c r="T16" s="35">
        <v>0</v>
      </c>
      <c r="U16" s="23" t="s">
        <v>25</v>
      </c>
      <c r="V16" s="35">
        <v>0</v>
      </c>
      <c r="W16" s="23" t="s">
        <v>25</v>
      </c>
      <c r="X16" s="35">
        <v>0</v>
      </c>
      <c r="Y16" s="23" t="s">
        <v>25</v>
      </c>
      <c r="Z16" s="52">
        <v>0</v>
      </c>
      <c r="AA16" s="51" t="s">
        <v>25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212"/>
      <c r="B17" s="217"/>
      <c r="C17" s="21" t="s">
        <v>20</v>
      </c>
      <c r="D17" s="41"/>
      <c r="E17" s="42"/>
      <c r="F17" s="41"/>
      <c r="G17" s="42"/>
      <c r="H17" s="41"/>
      <c r="I17" s="42"/>
      <c r="J17" s="41"/>
      <c r="K17" s="42"/>
      <c r="L17" s="41"/>
      <c r="M17" s="42"/>
      <c r="N17" s="41"/>
      <c r="O17" s="42"/>
      <c r="P17" s="41"/>
      <c r="Q17" s="42"/>
      <c r="R17" s="41"/>
      <c r="S17" s="42"/>
      <c r="T17" s="41"/>
      <c r="U17" s="42"/>
      <c r="V17" s="41"/>
      <c r="W17" s="42"/>
      <c r="X17" s="41"/>
      <c r="Y17" s="42"/>
      <c r="Z17" s="53"/>
      <c r="AA17" s="54"/>
      <c r="AB17" s="28"/>
      <c r="AC17" s="9"/>
    </row>
    <row r="18" spans="1:29" ht="24.75" customHeight="1" hidden="1" thickBot="1">
      <c r="A18" s="212"/>
      <c r="B18" s="218"/>
      <c r="C18" s="18" t="s">
        <v>21</v>
      </c>
      <c r="D18" s="33"/>
      <c r="E18" s="31"/>
      <c r="F18" s="33"/>
      <c r="G18" s="31"/>
      <c r="H18" s="33"/>
      <c r="I18" s="31"/>
      <c r="J18" s="33"/>
      <c r="K18" s="31"/>
      <c r="L18" s="38"/>
      <c r="M18" s="31"/>
      <c r="N18" s="38"/>
      <c r="O18" s="31"/>
      <c r="P18" s="38"/>
      <c r="Q18" s="31"/>
      <c r="R18" s="38"/>
      <c r="S18" s="31"/>
      <c r="T18" s="38"/>
      <c r="U18" s="31"/>
      <c r="V18" s="38"/>
      <c r="W18" s="31"/>
      <c r="X18" s="38"/>
      <c r="Y18" s="31"/>
      <c r="Z18" s="55"/>
      <c r="AA18" s="56"/>
      <c r="AB18" s="28"/>
      <c r="AC18" s="9"/>
    </row>
    <row r="19" spans="1:30" ht="19.5" customHeight="1" hidden="1" thickBot="1" thickTop="1">
      <c r="A19" s="212" t="s">
        <v>12</v>
      </c>
      <c r="B19" s="216" t="s">
        <v>16</v>
      </c>
      <c r="C19" s="20"/>
      <c r="D19" s="35">
        <v>8</v>
      </c>
      <c r="E19" s="23" t="s">
        <v>25</v>
      </c>
      <c r="F19" s="35">
        <v>9</v>
      </c>
      <c r="G19" s="23" t="s">
        <v>25</v>
      </c>
      <c r="H19" s="35">
        <v>6</v>
      </c>
      <c r="I19" s="23" t="s">
        <v>25</v>
      </c>
      <c r="J19" s="35">
        <v>7</v>
      </c>
      <c r="K19" s="23" t="s">
        <v>25</v>
      </c>
      <c r="L19" s="35">
        <v>3</v>
      </c>
      <c r="M19" s="23" t="s">
        <v>25</v>
      </c>
      <c r="N19" s="35">
        <v>8</v>
      </c>
      <c r="O19" s="23" t="s">
        <v>25</v>
      </c>
      <c r="P19" s="35">
        <v>7</v>
      </c>
      <c r="Q19" s="23" t="s">
        <v>25</v>
      </c>
      <c r="R19" s="35">
        <v>6</v>
      </c>
      <c r="S19" s="23" t="s">
        <v>25</v>
      </c>
      <c r="T19" s="35">
        <v>4</v>
      </c>
      <c r="U19" s="23" t="s">
        <v>25</v>
      </c>
      <c r="V19" s="35">
        <v>4</v>
      </c>
      <c r="W19" s="23" t="s">
        <v>25</v>
      </c>
      <c r="X19" s="35">
        <v>5</v>
      </c>
      <c r="Y19" s="23" t="s">
        <v>25</v>
      </c>
      <c r="Z19" s="52">
        <v>12</v>
      </c>
      <c r="AA19" s="51" t="s">
        <v>25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212"/>
      <c r="B20" s="217"/>
      <c r="C20" s="21" t="s">
        <v>20</v>
      </c>
      <c r="D20" s="41">
        <v>4</v>
      </c>
      <c r="E20" s="42">
        <f>D20/4</f>
        <v>1</v>
      </c>
      <c r="F20" s="41">
        <f>F19-D19</f>
        <v>1</v>
      </c>
      <c r="G20" s="42">
        <f>F20/D19</f>
        <v>0.125</v>
      </c>
      <c r="H20" s="41">
        <f>H19-F19</f>
        <v>-3</v>
      </c>
      <c r="I20" s="42">
        <f>H20/F19</f>
        <v>-0.3333333333333333</v>
      </c>
      <c r="J20" s="41">
        <f>J19-H19</f>
        <v>1</v>
      </c>
      <c r="K20" s="42">
        <f>J20/H19</f>
        <v>0.16666666666666666</v>
      </c>
      <c r="L20" s="41">
        <f>L19-J19</f>
        <v>-4</v>
      </c>
      <c r="M20" s="42">
        <f>L20/J19</f>
        <v>-0.5714285714285714</v>
      </c>
      <c r="N20" s="41">
        <f>N19-L19</f>
        <v>5</v>
      </c>
      <c r="O20" s="42">
        <f>N20/L19</f>
        <v>1.6666666666666667</v>
      </c>
      <c r="P20" s="41">
        <f>P19-N19</f>
        <v>-1</v>
      </c>
      <c r="Q20" s="42">
        <f>P20/N19</f>
        <v>-0.125</v>
      </c>
      <c r="R20" s="41">
        <f>R19-P19</f>
        <v>-1</v>
      </c>
      <c r="S20" s="42">
        <f>R20/P19</f>
        <v>-0.14285714285714285</v>
      </c>
      <c r="T20" s="41">
        <f>T19-R19</f>
        <v>-2</v>
      </c>
      <c r="U20" s="42">
        <f>T20/R19</f>
        <v>-0.3333333333333333</v>
      </c>
      <c r="V20" s="41">
        <f>V19-T19</f>
        <v>0</v>
      </c>
      <c r="W20" s="42">
        <f>V20/T19</f>
        <v>0</v>
      </c>
      <c r="X20" s="41">
        <f>X19-V19</f>
        <v>1</v>
      </c>
      <c r="Y20" s="42">
        <f>X20/V19</f>
        <v>0.25</v>
      </c>
      <c r="Z20" s="53">
        <f>Z19-X19</f>
        <v>7</v>
      </c>
      <c r="AA20" s="54">
        <f>Z20/X19</f>
        <v>1.4</v>
      </c>
      <c r="AB20" s="8"/>
      <c r="AC20" s="12"/>
    </row>
    <row r="21" spans="1:29" ht="24.75" customHeight="1" hidden="1" thickBot="1">
      <c r="A21" s="212"/>
      <c r="B21" s="218"/>
      <c r="C21" s="18" t="s">
        <v>21</v>
      </c>
      <c r="D21" s="33"/>
      <c r="E21" s="31"/>
      <c r="F21" s="33"/>
      <c r="G21" s="31"/>
      <c r="H21" s="33"/>
      <c r="I21" s="31"/>
      <c r="J21" s="33"/>
      <c r="K21" s="31"/>
      <c r="L21" s="38"/>
      <c r="M21" s="31"/>
      <c r="N21" s="38"/>
      <c r="O21" s="31"/>
      <c r="P21" s="38"/>
      <c r="Q21" s="31"/>
      <c r="R21" s="38"/>
      <c r="S21" s="31"/>
      <c r="T21" s="38"/>
      <c r="U21" s="31"/>
      <c r="V21" s="38"/>
      <c r="W21" s="31"/>
      <c r="X21" s="38"/>
      <c r="Y21" s="31"/>
      <c r="Z21" s="55"/>
      <c r="AA21" s="56"/>
      <c r="AB21" s="10"/>
      <c r="AC21" s="9"/>
    </row>
    <row r="22" spans="1:29" ht="19.5" customHeight="1" hidden="1" thickBot="1">
      <c r="A22" s="214" t="s">
        <v>13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10"/>
      <c r="AC22" s="9"/>
    </row>
    <row r="23" spans="1:29" ht="19.5" customHeight="1" hidden="1" thickBot="1">
      <c r="A23" s="212" t="s">
        <v>14</v>
      </c>
      <c r="B23" s="216" t="s">
        <v>15</v>
      </c>
      <c r="C23" s="5"/>
      <c r="D23" s="35">
        <v>132</v>
      </c>
      <c r="E23" s="23" t="s">
        <v>25</v>
      </c>
      <c r="F23" s="35">
        <v>168</v>
      </c>
      <c r="G23" s="23" t="s">
        <v>25</v>
      </c>
      <c r="H23" s="35">
        <v>113</v>
      </c>
      <c r="I23" s="23" t="s">
        <v>25</v>
      </c>
      <c r="J23" s="35">
        <v>131</v>
      </c>
      <c r="K23" s="23" t="s">
        <v>25</v>
      </c>
      <c r="L23" s="35">
        <v>126</v>
      </c>
      <c r="M23" s="23" t="s">
        <v>25</v>
      </c>
      <c r="N23" s="35">
        <v>122</v>
      </c>
      <c r="O23" s="23" t="s">
        <v>25</v>
      </c>
      <c r="P23" s="35">
        <v>155</v>
      </c>
      <c r="Q23" s="23" t="s">
        <v>25</v>
      </c>
      <c r="R23" s="35">
        <v>183</v>
      </c>
      <c r="S23" s="23" t="s">
        <v>25</v>
      </c>
      <c r="T23" s="35">
        <v>182</v>
      </c>
      <c r="U23" s="23" t="s">
        <v>25</v>
      </c>
      <c r="V23" s="35">
        <v>144</v>
      </c>
      <c r="W23" s="23" t="s">
        <v>25</v>
      </c>
      <c r="X23" s="35">
        <v>151</v>
      </c>
      <c r="Y23" s="23" t="s">
        <v>25</v>
      </c>
      <c r="Z23" s="52">
        <v>160</v>
      </c>
      <c r="AA23" s="51" t="s">
        <v>25</v>
      </c>
      <c r="AB23" s="10"/>
      <c r="AC23" s="9"/>
    </row>
    <row r="24" spans="1:29" ht="27" customHeight="1" hidden="1" thickBot="1" thickTop="1">
      <c r="A24" s="212"/>
      <c r="B24" s="217"/>
      <c r="C24" s="21" t="s">
        <v>20</v>
      </c>
      <c r="D24" s="41">
        <v>-2</v>
      </c>
      <c r="E24" s="42">
        <f>D24/134</f>
        <v>-0.014925373134328358</v>
      </c>
      <c r="F24" s="41">
        <f>F23-D23</f>
        <v>36</v>
      </c>
      <c r="G24" s="42">
        <f>F24/D23</f>
        <v>0.2727272727272727</v>
      </c>
      <c r="H24" s="41">
        <f>H23-F23</f>
        <v>-55</v>
      </c>
      <c r="I24" s="42">
        <f>H24/F23</f>
        <v>-0.3273809523809524</v>
      </c>
      <c r="J24" s="41">
        <f>J23-H23</f>
        <v>18</v>
      </c>
      <c r="K24" s="42">
        <f>J24/H23</f>
        <v>0.1592920353982301</v>
      </c>
      <c r="L24" s="41">
        <f>L23-J23</f>
        <v>-5</v>
      </c>
      <c r="M24" s="42">
        <f>L24/J23</f>
        <v>-0.03816793893129771</v>
      </c>
      <c r="N24" s="41">
        <f>N23-L23</f>
        <v>-4</v>
      </c>
      <c r="O24" s="42">
        <f>N24/L23</f>
        <v>-0.031746031746031744</v>
      </c>
      <c r="P24" s="41">
        <f>P23-N23</f>
        <v>33</v>
      </c>
      <c r="Q24" s="42">
        <f>P24/N23</f>
        <v>0.27049180327868855</v>
      </c>
      <c r="R24" s="41">
        <f>R23-P23</f>
        <v>28</v>
      </c>
      <c r="S24" s="42">
        <f>R24/P23</f>
        <v>0.18064516129032257</v>
      </c>
      <c r="T24" s="41">
        <f>T23-R23</f>
        <v>-1</v>
      </c>
      <c r="U24" s="42">
        <f>T24/R23</f>
        <v>-0.00546448087431694</v>
      </c>
      <c r="V24" s="41">
        <f>V23-T23</f>
        <v>-38</v>
      </c>
      <c r="W24" s="42">
        <f>V24/T23</f>
        <v>-0.2087912087912088</v>
      </c>
      <c r="X24" s="41">
        <f>X23-V23</f>
        <v>7</v>
      </c>
      <c r="Y24" s="42">
        <f>X24/V23</f>
        <v>0.04861111111111111</v>
      </c>
      <c r="Z24" s="53">
        <f>Z23-X23</f>
        <v>9</v>
      </c>
      <c r="AA24" s="54">
        <f>Z24/X23</f>
        <v>0.059602649006622516</v>
      </c>
      <c r="AB24" s="10"/>
      <c r="AC24" s="9"/>
    </row>
    <row r="25" spans="1:29" ht="24.75" customHeight="1" hidden="1" thickBot="1">
      <c r="A25" s="212"/>
      <c r="B25" s="218"/>
      <c r="C25" s="18" t="s">
        <v>21</v>
      </c>
      <c r="D25" s="33"/>
      <c r="E25" s="31"/>
      <c r="F25" s="33"/>
      <c r="G25" s="31"/>
      <c r="H25" s="33"/>
      <c r="I25" s="31"/>
      <c r="J25" s="33"/>
      <c r="K25" s="31"/>
      <c r="L25" s="38"/>
      <c r="M25" s="31"/>
      <c r="N25" s="38"/>
      <c r="O25" s="31"/>
      <c r="P25" s="38"/>
      <c r="Q25" s="31"/>
      <c r="R25" s="38"/>
      <c r="S25" s="31"/>
      <c r="T25" s="38"/>
      <c r="U25" s="31"/>
      <c r="V25" s="38"/>
      <c r="W25" s="31"/>
      <c r="X25" s="38"/>
      <c r="Y25" s="31"/>
      <c r="Z25" s="55"/>
      <c r="AA25" s="56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301" t="s">
        <v>65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212" t="s">
        <v>0</v>
      </c>
      <c r="B31" s="262" t="s">
        <v>1</v>
      </c>
      <c r="C31" s="247"/>
      <c r="D31" s="214" t="s">
        <v>3</v>
      </c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9"/>
      <c r="AB31" s="250" t="s">
        <v>22</v>
      </c>
      <c r="AC31" s="235" t="s">
        <v>23</v>
      </c>
      <c r="AD31" s="236"/>
    </row>
    <row r="32" spans="1:30" ht="18" customHeight="1" hidden="1" thickBot="1" thickTop="1">
      <c r="A32" s="212"/>
      <c r="B32" s="263"/>
      <c r="C32" s="212"/>
      <c r="D32" s="239" t="s">
        <v>4</v>
      </c>
      <c r="E32" s="240"/>
      <c r="F32" s="239" t="s">
        <v>5</v>
      </c>
      <c r="G32" s="240"/>
      <c r="H32" s="239" t="s">
        <v>26</v>
      </c>
      <c r="I32" s="240"/>
      <c r="J32" s="239" t="s">
        <v>27</v>
      </c>
      <c r="K32" s="240"/>
      <c r="L32" s="239" t="s">
        <v>28</v>
      </c>
      <c r="M32" s="240"/>
      <c r="N32" s="239" t="s">
        <v>29</v>
      </c>
      <c r="O32" s="240"/>
      <c r="P32" s="239" t="s">
        <v>33</v>
      </c>
      <c r="Q32" s="240"/>
      <c r="R32" s="239" t="s">
        <v>40</v>
      </c>
      <c r="S32" s="240"/>
      <c r="T32" s="239" t="s">
        <v>45</v>
      </c>
      <c r="U32" s="240"/>
      <c r="V32" s="239" t="s">
        <v>46</v>
      </c>
      <c r="W32" s="240"/>
      <c r="X32" s="239" t="s">
        <v>49</v>
      </c>
      <c r="Y32" s="240"/>
      <c r="Z32" s="219" t="s">
        <v>50</v>
      </c>
      <c r="AA32" s="220"/>
      <c r="AB32" s="251"/>
      <c r="AC32" s="237"/>
      <c r="AD32" s="238"/>
    </row>
    <row r="33" spans="1:30" ht="14.25" customHeight="1" hidden="1" thickBot="1" thickTop="1">
      <c r="A33" s="2"/>
      <c r="B33" s="1"/>
      <c r="C33" s="266" t="s">
        <v>39</v>
      </c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3"/>
      <c r="AB33" s="252"/>
      <c r="AC33" s="24" t="s">
        <v>24</v>
      </c>
      <c r="AD33" s="25" t="s">
        <v>25</v>
      </c>
    </row>
    <row r="34" spans="1:30" ht="13.5" hidden="1" thickBot="1">
      <c r="A34" s="3"/>
      <c r="B34" s="3"/>
      <c r="C34" s="3"/>
      <c r="D34" s="6"/>
      <c r="E34" s="3"/>
      <c r="F34" s="36"/>
      <c r="G34" s="4"/>
      <c r="H34" s="37"/>
      <c r="I34" s="16"/>
      <c r="J34" s="36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284"/>
      <c r="AC34" s="258"/>
      <c r="AD34" s="259"/>
    </row>
    <row r="35" spans="1:30" ht="19.5" customHeight="1" hidden="1" thickBot="1" thickTop="1">
      <c r="A35" s="212" t="s">
        <v>7</v>
      </c>
      <c r="B35" s="216" t="s">
        <v>8</v>
      </c>
      <c r="C35" s="7"/>
      <c r="D35" s="78">
        <v>11526</v>
      </c>
      <c r="E35" s="78" t="s">
        <v>25</v>
      </c>
      <c r="F35" s="78">
        <v>11771</v>
      </c>
      <c r="G35" s="78" t="s">
        <v>25</v>
      </c>
      <c r="H35" s="78">
        <v>11811</v>
      </c>
      <c r="I35" s="78" t="s">
        <v>25</v>
      </c>
      <c r="J35" s="78">
        <v>11632</v>
      </c>
      <c r="K35" s="78" t="s">
        <v>25</v>
      </c>
      <c r="L35" s="78">
        <v>10813</v>
      </c>
      <c r="M35" s="78" t="s">
        <v>25</v>
      </c>
      <c r="N35" s="78">
        <v>10388</v>
      </c>
      <c r="O35" s="78" t="s">
        <v>25</v>
      </c>
      <c r="P35" s="78">
        <v>10284</v>
      </c>
      <c r="Q35" s="78" t="s">
        <v>25</v>
      </c>
      <c r="R35" s="78">
        <v>10117</v>
      </c>
      <c r="S35" s="78" t="s">
        <v>25</v>
      </c>
      <c r="T35" s="78">
        <v>10465</v>
      </c>
      <c r="U35" s="78" t="s">
        <v>25</v>
      </c>
      <c r="V35" s="78">
        <v>10569</v>
      </c>
      <c r="W35" s="78" t="s">
        <v>25</v>
      </c>
      <c r="X35" s="78">
        <v>10576</v>
      </c>
      <c r="Y35" s="78" t="s">
        <v>25</v>
      </c>
      <c r="Z35" s="84">
        <v>10607</v>
      </c>
      <c r="AA35" s="84" t="s">
        <v>25</v>
      </c>
      <c r="AB35" s="277"/>
      <c r="AC35" s="307"/>
      <c r="AD35" s="61"/>
    </row>
    <row r="36" spans="1:29" ht="27" customHeight="1" hidden="1" thickBot="1" thickTop="1">
      <c r="A36" s="212"/>
      <c r="B36" s="217"/>
      <c r="C36" s="17" t="s">
        <v>20</v>
      </c>
      <c r="D36" s="41">
        <v>122</v>
      </c>
      <c r="E36" s="42">
        <f>D36/11404</f>
        <v>0.010698000701508243</v>
      </c>
      <c r="F36" s="41">
        <f>F35-D35</f>
        <v>245</v>
      </c>
      <c r="G36" s="42">
        <f>F36/D35</f>
        <v>0.021256290126670137</v>
      </c>
      <c r="H36" s="41">
        <f>H35-F35</f>
        <v>40</v>
      </c>
      <c r="I36" s="42">
        <f>H36/F35</f>
        <v>0.003398181972644635</v>
      </c>
      <c r="J36" s="41">
        <f>J35-H35</f>
        <v>-179</v>
      </c>
      <c r="K36" s="42">
        <f>J36/H35</f>
        <v>-0.01515536364406062</v>
      </c>
      <c r="L36" s="41">
        <f>L35-J35</f>
        <v>-819</v>
      </c>
      <c r="M36" s="42">
        <f>L36/J35</f>
        <v>-0.0704092159559835</v>
      </c>
      <c r="N36" s="41">
        <f>N35-L35</f>
        <v>-425</v>
      </c>
      <c r="O36" s="42">
        <f>N36/L35</f>
        <v>-0.03930454083048183</v>
      </c>
      <c r="P36" s="41">
        <f>P35-N35</f>
        <v>-104</v>
      </c>
      <c r="Q36" s="42">
        <f>P36/N35</f>
        <v>-0.010011551790527531</v>
      </c>
      <c r="R36" s="41">
        <f>R35-P35</f>
        <v>-167</v>
      </c>
      <c r="S36" s="42">
        <f>R36/P35</f>
        <v>-0.016238817580707894</v>
      </c>
      <c r="T36" s="41">
        <f>T35-R35</f>
        <v>348</v>
      </c>
      <c r="U36" s="42">
        <f>T36/R35</f>
        <v>0.034397548680438865</v>
      </c>
      <c r="V36" s="41">
        <f>V35-T35</f>
        <v>104</v>
      </c>
      <c r="W36" s="42">
        <f>V36/T35</f>
        <v>0.009937888198757764</v>
      </c>
      <c r="X36" s="41">
        <f>X35-V35</f>
        <v>7</v>
      </c>
      <c r="Y36" s="42">
        <f>X36/V35</f>
        <v>0.0006623143154508469</v>
      </c>
      <c r="Z36" s="53">
        <f>Z35-X35</f>
        <v>31</v>
      </c>
      <c r="AA36" s="54">
        <f>Z36/X35</f>
        <v>0.0029311649016641452</v>
      </c>
      <c r="AB36" s="10"/>
      <c r="AC36" s="9"/>
    </row>
    <row r="37" spans="1:29" ht="24.75" customHeight="1" hidden="1" thickBot="1">
      <c r="A37" s="212"/>
      <c r="B37" s="218"/>
      <c r="C37" s="18" t="s">
        <v>21</v>
      </c>
      <c r="D37" s="33">
        <f>D35-D7</f>
        <v>-2347</v>
      </c>
      <c r="E37" s="31">
        <f>D37/D7</f>
        <v>-0.16917753910473582</v>
      </c>
      <c r="F37" s="33">
        <f>F35-F7</f>
        <v>-2044</v>
      </c>
      <c r="G37" s="31">
        <f>F37/F7</f>
        <v>-0.14795512124502352</v>
      </c>
      <c r="H37" s="33">
        <f>H35-H7</f>
        <v>-1981</v>
      </c>
      <c r="I37" s="31">
        <f>H37/H7</f>
        <v>-0.14363399071925753</v>
      </c>
      <c r="J37" s="33">
        <f>J35-J7</f>
        <v>-2011</v>
      </c>
      <c r="K37" s="31">
        <f>J37/J7</f>
        <v>-0.14740159788902735</v>
      </c>
      <c r="L37" s="38">
        <f>L35-L7</f>
        <v>-2248</v>
      </c>
      <c r="M37" s="31">
        <f>L37/L7</f>
        <v>-0.1721154582344384</v>
      </c>
      <c r="N37" s="38">
        <f>N35-N7</f>
        <v>-2395</v>
      </c>
      <c r="O37" s="31">
        <f>N37/N7</f>
        <v>-0.18735821012281936</v>
      </c>
      <c r="P37" s="38">
        <f>P35-P7</f>
        <v>-2532</v>
      </c>
      <c r="Q37" s="31">
        <f>P37/P7</f>
        <v>-0.19756554307116106</v>
      </c>
      <c r="R37" s="38">
        <f>R35-R7</f>
        <v>-2598</v>
      </c>
      <c r="S37" s="31">
        <f>R37/R7</f>
        <v>-0.20432559968541092</v>
      </c>
      <c r="T37" s="38">
        <f>T35-T7</f>
        <v>-1986</v>
      </c>
      <c r="U37" s="31">
        <f>T37/T7</f>
        <v>-0.1595052606216368</v>
      </c>
      <c r="V37" s="38">
        <f>V35-V7</f>
        <v>-1628</v>
      </c>
      <c r="W37" s="31">
        <f>V37/V7</f>
        <v>-0.13347544478150364</v>
      </c>
      <c r="X37" s="38">
        <f>X35-X7</f>
        <v>-1214</v>
      </c>
      <c r="Y37" s="31">
        <f>X37/X7</f>
        <v>-0.10296861747243427</v>
      </c>
      <c r="Z37" s="55">
        <f>Z35-Z7</f>
        <v>-797</v>
      </c>
      <c r="AA37" s="56">
        <f>Z37/Z7</f>
        <v>-0.06988775868116451</v>
      </c>
      <c r="AB37" s="10"/>
      <c r="AC37" s="43"/>
    </row>
    <row r="38" spans="1:32" ht="19.5" customHeight="1" hidden="1" thickBot="1" thickTop="1">
      <c r="A38" s="212" t="s">
        <v>9</v>
      </c>
      <c r="B38" s="216" t="s">
        <v>19</v>
      </c>
      <c r="C38" s="19"/>
      <c r="D38" s="34">
        <v>343</v>
      </c>
      <c r="E38" s="23" t="s">
        <v>25</v>
      </c>
      <c r="F38" s="34">
        <v>451</v>
      </c>
      <c r="G38" s="23" t="s">
        <v>25</v>
      </c>
      <c r="H38" s="34">
        <v>509</v>
      </c>
      <c r="I38" s="23" t="s">
        <v>25</v>
      </c>
      <c r="J38" s="34">
        <v>342</v>
      </c>
      <c r="K38" s="23" t="s">
        <v>25</v>
      </c>
      <c r="L38" s="34">
        <v>256</v>
      </c>
      <c r="M38" s="23" t="s">
        <v>25</v>
      </c>
      <c r="N38" s="34">
        <v>334</v>
      </c>
      <c r="O38" s="23" t="s">
        <v>25</v>
      </c>
      <c r="P38" s="34">
        <v>352</v>
      </c>
      <c r="Q38" s="23" t="s">
        <v>25</v>
      </c>
      <c r="R38" s="34">
        <v>348</v>
      </c>
      <c r="S38" s="23" t="s">
        <v>25</v>
      </c>
      <c r="T38" s="34">
        <v>468</v>
      </c>
      <c r="U38" s="23" t="s">
        <v>25</v>
      </c>
      <c r="V38" s="34">
        <v>507</v>
      </c>
      <c r="W38" s="23" t="s">
        <v>25</v>
      </c>
      <c r="X38" s="34">
        <v>404</v>
      </c>
      <c r="Y38" s="23" t="s">
        <v>25</v>
      </c>
      <c r="Z38" s="50">
        <v>488</v>
      </c>
      <c r="AA38" s="51" t="s">
        <v>25</v>
      </c>
      <c r="AB38" s="27">
        <f>D38+F38+H38+J38+L38+N38+P38+R38+T38+V38+X38+Z38</f>
        <v>4802</v>
      </c>
      <c r="AC38" s="26" t="s">
        <v>60</v>
      </c>
      <c r="AD38" s="29">
        <v>0.6908</v>
      </c>
      <c r="AE38" s="148">
        <f>V38+X38+Z38</f>
        <v>1399</v>
      </c>
      <c r="AF38" s="148"/>
    </row>
    <row r="39" spans="1:32" ht="27" customHeight="1" hidden="1" thickBot="1" thickTop="1">
      <c r="A39" s="212"/>
      <c r="B39" s="217"/>
      <c r="C39" s="17" t="s">
        <v>20</v>
      </c>
      <c r="D39" s="41">
        <v>-29</v>
      </c>
      <c r="E39" s="42">
        <f>D39/372</f>
        <v>-0.07795698924731183</v>
      </c>
      <c r="F39" s="41">
        <f>F38-D38</f>
        <v>108</v>
      </c>
      <c r="G39" s="42">
        <f>F39/D38</f>
        <v>0.31486880466472306</v>
      </c>
      <c r="H39" s="41">
        <f>H38-F38</f>
        <v>58</v>
      </c>
      <c r="I39" s="42">
        <f>H39/F38</f>
        <v>0.1286031042128603</v>
      </c>
      <c r="J39" s="41">
        <f>J38-H38</f>
        <v>-167</v>
      </c>
      <c r="K39" s="42">
        <f>J39/H38</f>
        <v>-0.3280943025540275</v>
      </c>
      <c r="L39" s="41">
        <f>L38-J38</f>
        <v>-86</v>
      </c>
      <c r="M39" s="42">
        <f>L39/J38</f>
        <v>-0.25146198830409355</v>
      </c>
      <c r="N39" s="41">
        <f>N38-L38</f>
        <v>78</v>
      </c>
      <c r="O39" s="42">
        <f>N39/L38</f>
        <v>0.3046875</v>
      </c>
      <c r="P39" s="41">
        <f>P38-N38</f>
        <v>18</v>
      </c>
      <c r="Q39" s="42">
        <f>P39/N38</f>
        <v>0.05389221556886228</v>
      </c>
      <c r="R39" s="41">
        <f>R38-P38</f>
        <v>-4</v>
      </c>
      <c r="S39" s="42">
        <f>R39/P38</f>
        <v>-0.011363636363636364</v>
      </c>
      <c r="T39" s="41">
        <f>T38-R38</f>
        <v>120</v>
      </c>
      <c r="U39" s="42">
        <f>T39/R38</f>
        <v>0.3448275862068966</v>
      </c>
      <c r="V39" s="41">
        <f>V38-T38</f>
        <v>39</v>
      </c>
      <c r="W39" s="42">
        <f>V39/T38</f>
        <v>0.08333333333333333</v>
      </c>
      <c r="X39" s="41">
        <f>X38-V38</f>
        <v>-103</v>
      </c>
      <c r="Y39" s="42">
        <f>X39/V38</f>
        <v>-0.20315581854043394</v>
      </c>
      <c r="Z39" s="53">
        <f>Z38-X38</f>
        <v>84</v>
      </c>
      <c r="AA39" s="54">
        <f>Z39/X38</f>
        <v>0.2079207920792079</v>
      </c>
      <c r="AB39" s="148">
        <f>D38+F38+H38+J38+L38+N38+P38+R38</f>
        <v>2935</v>
      </c>
      <c r="AC39" s="48"/>
      <c r="AD39" s="91"/>
      <c r="AE39" s="148"/>
      <c r="AF39" s="148"/>
    </row>
    <row r="40" spans="1:32" ht="24.75" customHeight="1" hidden="1" thickBot="1">
      <c r="A40" s="212"/>
      <c r="B40" s="218"/>
      <c r="C40" s="18" t="s">
        <v>21</v>
      </c>
      <c r="D40" s="33">
        <f>D38-D10</f>
        <v>-2</v>
      </c>
      <c r="E40" s="31">
        <f>D40/D10</f>
        <v>-0.005797101449275362</v>
      </c>
      <c r="F40" s="33">
        <f>F38-F10</f>
        <v>42</v>
      </c>
      <c r="G40" s="31">
        <f>F40/F10</f>
        <v>0.10268948655256724</v>
      </c>
      <c r="H40" s="33">
        <f>H38-H10</f>
        <v>173</v>
      </c>
      <c r="I40" s="31">
        <f>H40/H10</f>
        <v>0.5148809523809523</v>
      </c>
      <c r="J40" s="33">
        <f>J38-J10</f>
        <v>76</v>
      </c>
      <c r="K40" s="31">
        <f>J40/J10</f>
        <v>0.2857142857142857</v>
      </c>
      <c r="L40" s="38">
        <f>L38-L10</f>
        <v>23</v>
      </c>
      <c r="M40" s="31">
        <f>L40/L10</f>
        <v>0.09871244635193133</v>
      </c>
      <c r="N40" s="38">
        <f>N38-N10</f>
        <v>103</v>
      </c>
      <c r="O40" s="31">
        <f>N40/N10</f>
        <v>0.4458874458874459</v>
      </c>
      <c r="P40" s="38">
        <f>P38-P10</f>
        <v>-44</v>
      </c>
      <c r="Q40" s="31">
        <f>P40/P10</f>
        <v>-0.1111111111111111</v>
      </c>
      <c r="R40" s="38">
        <f>R38-R10</f>
        <v>90</v>
      </c>
      <c r="S40" s="31">
        <f>R40/R10</f>
        <v>0.3488372093023256</v>
      </c>
      <c r="T40" s="38">
        <f>T38-T10</f>
        <v>102</v>
      </c>
      <c r="U40" s="31">
        <f>T40/T10</f>
        <v>0.2786885245901639</v>
      </c>
      <c r="V40" s="38">
        <f>V38-V10</f>
        <v>124</v>
      </c>
      <c r="W40" s="31">
        <f>V40/V10</f>
        <v>0.3237597911227154</v>
      </c>
      <c r="X40" s="38">
        <f>X38-X10</f>
        <v>11</v>
      </c>
      <c r="Y40" s="31">
        <f>X40/X10</f>
        <v>0.027989821882951654</v>
      </c>
      <c r="Z40" s="55">
        <f>Z38-Z10</f>
        <v>116</v>
      </c>
      <c r="AA40" s="56">
        <f>Z40/Z10</f>
        <v>0.3118279569892473</v>
      </c>
      <c r="AB40" s="28"/>
      <c r="AC40" s="90"/>
      <c r="AD40" s="47"/>
      <c r="AE40" s="148"/>
      <c r="AF40" s="148"/>
    </row>
    <row r="41" spans="1:32" ht="19.5" customHeight="1" hidden="1" thickBot="1" thickTop="1">
      <c r="A41" s="212" t="s">
        <v>10</v>
      </c>
      <c r="B41" s="216" t="s">
        <v>17</v>
      </c>
      <c r="C41" s="20"/>
      <c r="D41" s="35">
        <v>77</v>
      </c>
      <c r="E41" s="23" t="s">
        <v>25</v>
      </c>
      <c r="F41" s="35">
        <v>75</v>
      </c>
      <c r="G41" s="23" t="s">
        <v>25</v>
      </c>
      <c r="H41" s="35">
        <v>82</v>
      </c>
      <c r="I41" s="23" t="s">
        <v>25</v>
      </c>
      <c r="J41" s="35">
        <v>71</v>
      </c>
      <c r="K41" s="23" t="s">
        <v>25</v>
      </c>
      <c r="L41" s="35">
        <v>74</v>
      </c>
      <c r="M41" s="23" t="s">
        <v>25</v>
      </c>
      <c r="N41" s="35">
        <v>44</v>
      </c>
      <c r="O41" s="23" t="s">
        <v>25</v>
      </c>
      <c r="P41" s="35">
        <v>54</v>
      </c>
      <c r="Q41" s="23" t="s">
        <v>25</v>
      </c>
      <c r="R41" s="35">
        <v>91</v>
      </c>
      <c r="S41" s="23" t="s">
        <v>25</v>
      </c>
      <c r="T41" s="35">
        <v>73</v>
      </c>
      <c r="U41" s="23" t="s">
        <v>25</v>
      </c>
      <c r="V41" s="35">
        <v>124</v>
      </c>
      <c r="W41" s="23" t="s">
        <v>25</v>
      </c>
      <c r="X41" s="35">
        <v>110</v>
      </c>
      <c r="Y41" s="23" t="s">
        <v>25</v>
      </c>
      <c r="Z41" s="52">
        <v>62</v>
      </c>
      <c r="AA41" s="51" t="s">
        <v>25</v>
      </c>
      <c r="AB41" s="27">
        <f>D41+F41+H41+J41+L41+N41+P41+R41+T41+V41+X41+Z41</f>
        <v>937</v>
      </c>
      <c r="AC41" s="26" t="s">
        <v>61</v>
      </c>
      <c r="AD41" s="29">
        <v>0.0086</v>
      </c>
      <c r="AE41" s="148">
        <f>V41+X41+Z41</f>
        <v>296</v>
      </c>
      <c r="AF41" s="148"/>
    </row>
    <row r="42" spans="1:32" ht="27" customHeight="1" hidden="1" thickBot="1" thickTop="1">
      <c r="A42" s="212"/>
      <c r="B42" s="217"/>
      <c r="C42" s="21" t="s">
        <v>20</v>
      </c>
      <c r="D42" s="41">
        <v>-54</v>
      </c>
      <c r="E42" s="42">
        <f>D42/131</f>
        <v>-0.4122137404580153</v>
      </c>
      <c r="F42" s="41">
        <f>F41-D41</f>
        <v>-2</v>
      </c>
      <c r="G42" s="42">
        <f>F42/D41</f>
        <v>-0.025974025974025976</v>
      </c>
      <c r="H42" s="41">
        <f>H41-F41</f>
        <v>7</v>
      </c>
      <c r="I42" s="42">
        <f>H42/F41</f>
        <v>0.09333333333333334</v>
      </c>
      <c r="J42" s="41">
        <f>J41-H41</f>
        <v>-11</v>
      </c>
      <c r="K42" s="42">
        <f>J42/H41</f>
        <v>-0.13414634146341464</v>
      </c>
      <c r="L42" s="41">
        <f>L41-J41</f>
        <v>3</v>
      </c>
      <c r="M42" s="42">
        <f>L42/J41</f>
        <v>0.04225352112676056</v>
      </c>
      <c r="N42" s="41">
        <f>N41-L41</f>
        <v>-30</v>
      </c>
      <c r="O42" s="42">
        <f>N42/L41</f>
        <v>-0.40540540540540543</v>
      </c>
      <c r="P42" s="41">
        <f>P41-N41</f>
        <v>10</v>
      </c>
      <c r="Q42" s="42">
        <f>P42/N41</f>
        <v>0.22727272727272727</v>
      </c>
      <c r="R42" s="41">
        <f>R41-P41</f>
        <v>37</v>
      </c>
      <c r="S42" s="42">
        <f>R42/P41</f>
        <v>0.6851851851851852</v>
      </c>
      <c r="T42" s="41">
        <f>T41-R41</f>
        <v>-18</v>
      </c>
      <c r="U42" s="42">
        <f>T42/R41</f>
        <v>-0.1978021978021978</v>
      </c>
      <c r="V42" s="41">
        <f>V41-T41</f>
        <v>51</v>
      </c>
      <c r="W42" s="42">
        <f>V42/T41</f>
        <v>0.6986301369863014</v>
      </c>
      <c r="X42" s="41">
        <f>X41-V41</f>
        <v>-14</v>
      </c>
      <c r="Y42" s="42">
        <f>X42/V41</f>
        <v>-0.11290322580645161</v>
      </c>
      <c r="Z42" s="53">
        <f>Z41-X41</f>
        <v>-48</v>
      </c>
      <c r="AA42" s="54">
        <f>Z42/X41</f>
        <v>-0.43636363636363634</v>
      </c>
      <c r="AB42" s="148">
        <f>D41+F41+H41+J41+L41+N41+P41+R41</f>
        <v>568</v>
      </c>
      <c r="AC42" s="48"/>
      <c r="AD42" s="91"/>
      <c r="AE42" s="148"/>
      <c r="AF42" s="148"/>
    </row>
    <row r="43" spans="1:32" ht="24.75" customHeight="1" hidden="1" thickBot="1">
      <c r="A43" s="212"/>
      <c r="B43" s="218"/>
      <c r="C43" s="18" t="s">
        <v>21</v>
      </c>
      <c r="D43" s="33">
        <f>D41-D13</f>
        <v>-18</v>
      </c>
      <c r="E43" s="31">
        <f>D43/D13</f>
        <v>-0.18947368421052632</v>
      </c>
      <c r="F43" s="33">
        <f>F41-F13</f>
        <v>-64</v>
      </c>
      <c r="G43" s="31">
        <f>F43/F13</f>
        <v>-0.460431654676259</v>
      </c>
      <c r="H43" s="33">
        <f>H41-H13</f>
        <v>-9</v>
      </c>
      <c r="I43" s="31">
        <f>H43/H13</f>
        <v>-0.0989010989010989</v>
      </c>
      <c r="J43" s="33">
        <f>J41-J13</f>
        <v>-16</v>
      </c>
      <c r="K43" s="31">
        <f>J43/J13</f>
        <v>-0.1839080459770115</v>
      </c>
      <c r="L43" s="38">
        <f>L41-L13</f>
        <v>-19</v>
      </c>
      <c r="M43" s="31">
        <f>L43/L13</f>
        <v>-0.20430107526881722</v>
      </c>
      <c r="N43" s="38">
        <f>N41-N13</f>
        <v>-59</v>
      </c>
      <c r="O43" s="31">
        <f>N43/N13</f>
        <v>-0.5728155339805825</v>
      </c>
      <c r="P43" s="38">
        <f>P41-P13</f>
        <v>-38</v>
      </c>
      <c r="Q43" s="31">
        <f>P43/P13</f>
        <v>-0.41304347826086957</v>
      </c>
      <c r="R43" s="38">
        <f>R41-R13</f>
        <v>1</v>
      </c>
      <c r="S43" s="31">
        <f>R43/R13</f>
        <v>0.011111111111111112</v>
      </c>
      <c r="T43" s="38">
        <f>T41-T13</f>
        <v>-66</v>
      </c>
      <c r="U43" s="31">
        <f>T43/T13</f>
        <v>-0.4748201438848921</v>
      </c>
      <c r="V43" s="38">
        <f>V41-V13</f>
        <v>25</v>
      </c>
      <c r="W43" s="31">
        <f>V43/V13</f>
        <v>0.25252525252525254</v>
      </c>
      <c r="X43" s="38">
        <f>X41-X13</f>
        <v>-9</v>
      </c>
      <c r="Y43" s="31">
        <f>X43/X13</f>
        <v>-0.07563025210084033</v>
      </c>
      <c r="Z43" s="55">
        <f>Z41-Z13</f>
        <v>-69</v>
      </c>
      <c r="AA43" s="56">
        <f>Z43/Z13</f>
        <v>-0.5267175572519084</v>
      </c>
      <c r="AB43" s="148"/>
      <c r="AC43" s="48"/>
      <c r="AD43" s="47"/>
      <c r="AE43" s="148"/>
      <c r="AF43" s="148"/>
    </row>
    <row r="44" spans="1:32" ht="16.5" customHeight="1" hidden="1" thickBot="1" thickTop="1">
      <c r="A44" s="212" t="s">
        <v>11</v>
      </c>
      <c r="B44" s="216" t="s">
        <v>18</v>
      </c>
      <c r="C44" s="20"/>
      <c r="D44" s="35">
        <v>0</v>
      </c>
      <c r="E44" s="23" t="s">
        <v>25</v>
      </c>
      <c r="F44" s="35">
        <v>0</v>
      </c>
      <c r="G44" s="23" t="s">
        <v>25</v>
      </c>
      <c r="H44" s="35">
        <v>0</v>
      </c>
      <c r="I44" s="23" t="s">
        <v>25</v>
      </c>
      <c r="J44" s="35">
        <v>0</v>
      </c>
      <c r="K44" s="23" t="s">
        <v>25</v>
      </c>
      <c r="L44" s="35">
        <v>0</v>
      </c>
      <c r="M44" s="23" t="s">
        <v>25</v>
      </c>
      <c r="N44" s="35">
        <v>0</v>
      </c>
      <c r="O44" s="23" t="s">
        <v>25</v>
      </c>
      <c r="P44" s="35">
        <v>0</v>
      </c>
      <c r="Q44" s="23" t="s">
        <v>25</v>
      </c>
      <c r="R44" s="35">
        <v>0</v>
      </c>
      <c r="S44" s="23" t="s">
        <v>25</v>
      </c>
      <c r="T44" s="35">
        <v>0</v>
      </c>
      <c r="U44" s="23" t="s">
        <v>25</v>
      </c>
      <c r="V44" s="35">
        <v>0</v>
      </c>
      <c r="W44" s="23" t="s">
        <v>25</v>
      </c>
      <c r="X44" s="35">
        <v>0</v>
      </c>
      <c r="Y44" s="23" t="s">
        <v>25</v>
      </c>
      <c r="Z44" s="52">
        <v>0</v>
      </c>
      <c r="AA44" s="51" t="s">
        <v>25</v>
      </c>
      <c r="AB44" s="27">
        <f>D44+F44+H44+J44+L44+N44+P44+R44+T44+V44+X44</f>
        <v>0</v>
      </c>
      <c r="AC44" s="44"/>
      <c r="AD44" s="45"/>
      <c r="AE44" s="148">
        <v>0</v>
      </c>
      <c r="AF44" s="148"/>
    </row>
    <row r="45" spans="1:32" ht="27" customHeight="1" hidden="1" thickBot="1" thickTop="1">
      <c r="A45" s="212"/>
      <c r="B45" s="217"/>
      <c r="C45" s="21" t="s">
        <v>20</v>
      </c>
      <c r="D45" s="41"/>
      <c r="E45" s="42"/>
      <c r="F45" s="41"/>
      <c r="G45" s="42"/>
      <c r="H45" s="41"/>
      <c r="I45" s="42"/>
      <c r="J45" s="41"/>
      <c r="K45" s="42"/>
      <c r="L45" s="41"/>
      <c r="M45" s="42"/>
      <c r="N45" s="41"/>
      <c r="O45" s="42"/>
      <c r="P45" s="41"/>
      <c r="Q45" s="42"/>
      <c r="R45" s="41"/>
      <c r="S45" s="42"/>
      <c r="T45" s="41"/>
      <c r="U45" s="42"/>
      <c r="V45" s="41"/>
      <c r="W45" s="42"/>
      <c r="X45" s="41"/>
      <c r="Y45" s="42"/>
      <c r="Z45" s="53"/>
      <c r="AA45" s="54"/>
      <c r="AB45" s="148">
        <f>D44+F44+H44+J44+L44+N44</f>
        <v>0</v>
      </c>
      <c r="AC45" s="46"/>
      <c r="AD45" s="91"/>
      <c r="AE45" s="148"/>
      <c r="AF45" s="148"/>
    </row>
    <row r="46" spans="1:32" ht="24.75" customHeight="1" hidden="1" thickBot="1">
      <c r="A46" s="212"/>
      <c r="B46" s="218"/>
      <c r="C46" s="18" t="s">
        <v>21</v>
      </c>
      <c r="D46" s="33"/>
      <c r="E46" s="31"/>
      <c r="F46" s="33"/>
      <c r="G46" s="31"/>
      <c r="H46" s="33"/>
      <c r="I46" s="31"/>
      <c r="J46" s="33"/>
      <c r="K46" s="31"/>
      <c r="L46" s="38"/>
      <c r="M46" s="31"/>
      <c r="N46" s="38"/>
      <c r="O46" s="31"/>
      <c r="P46" s="38"/>
      <c r="Q46" s="31"/>
      <c r="R46" s="38"/>
      <c r="S46" s="31"/>
      <c r="T46" s="38"/>
      <c r="U46" s="31"/>
      <c r="V46" s="38"/>
      <c r="W46" s="31"/>
      <c r="X46" s="38"/>
      <c r="Y46" s="31"/>
      <c r="Z46" s="55"/>
      <c r="AA46" s="56"/>
      <c r="AB46" s="28"/>
      <c r="AC46" s="90"/>
      <c r="AD46" s="47"/>
      <c r="AE46" s="148"/>
      <c r="AF46" s="148"/>
    </row>
    <row r="47" spans="1:32" ht="19.5" customHeight="1" hidden="1" thickBot="1" thickTop="1">
      <c r="A47" s="212" t="s">
        <v>12</v>
      </c>
      <c r="B47" s="216" t="s">
        <v>16</v>
      </c>
      <c r="C47" s="20"/>
      <c r="D47" s="35">
        <v>63</v>
      </c>
      <c r="E47" s="23" t="s">
        <v>25</v>
      </c>
      <c r="F47" s="35">
        <v>65</v>
      </c>
      <c r="G47" s="23" t="s">
        <v>25</v>
      </c>
      <c r="H47" s="35">
        <v>101</v>
      </c>
      <c r="I47" s="23" t="s">
        <v>25</v>
      </c>
      <c r="J47" s="35">
        <v>128</v>
      </c>
      <c r="K47" s="23" t="s">
        <v>25</v>
      </c>
      <c r="L47" s="35">
        <v>82</v>
      </c>
      <c r="M47" s="23" t="s">
        <v>25</v>
      </c>
      <c r="N47" s="35">
        <v>92</v>
      </c>
      <c r="O47" s="23" t="s">
        <v>25</v>
      </c>
      <c r="P47" s="35">
        <v>105</v>
      </c>
      <c r="Q47" s="23" t="s">
        <v>25</v>
      </c>
      <c r="R47" s="35">
        <v>134</v>
      </c>
      <c r="S47" s="23" t="s">
        <v>25</v>
      </c>
      <c r="T47" s="35">
        <v>161</v>
      </c>
      <c r="U47" s="23" t="s">
        <v>25</v>
      </c>
      <c r="V47" s="35">
        <v>149</v>
      </c>
      <c r="W47" s="23" t="s">
        <v>25</v>
      </c>
      <c r="X47" s="35">
        <v>133</v>
      </c>
      <c r="Y47" s="23" t="s">
        <v>25</v>
      </c>
      <c r="Z47" s="52">
        <v>76</v>
      </c>
      <c r="AA47" s="51" t="s">
        <v>25</v>
      </c>
      <c r="AB47" s="27">
        <f>D47+F47+H47+J47+L47+N47+P47+R47+T47+V47+X47+Z47</f>
        <v>1289</v>
      </c>
      <c r="AC47" s="26"/>
      <c r="AD47" s="29"/>
      <c r="AE47" s="148">
        <f>V47+X47+Z47</f>
        <v>358</v>
      </c>
      <c r="AF47" s="148"/>
    </row>
    <row r="48" spans="1:32" ht="27" customHeight="1" hidden="1" thickBot="1" thickTop="1">
      <c r="A48" s="212"/>
      <c r="B48" s="217"/>
      <c r="C48" s="21" t="s">
        <v>20</v>
      </c>
      <c r="D48" s="41">
        <v>-7</v>
      </c>
      <c r="E48" s="42">
        <f>D48/12</f>
        <v>-0.5833333333333334</v>
      </c>
      <c r="F48" s="41">
        <f>F47-D47</f>
        <v>2</v>
      </c>
      <c r="G48" s="42">
        <f>F48/D47</f>
        <v>0.031746031746031744</v>
      </c>
      <c r="H48" s="41">
        <f>H47-F47</f>
        <v>36</v>
      </c>
      <c r="I48" s="42">
        <f>H48/F47</f>
        <v>0.5538461538461539</v>
      </c>
      <c r="J48" s="41">
        <f>J47-H47</f>
        <v>27</v>
      </c>
      <c r="K48" s="42">
        <f>J48/H47</f>
        <v>0.26732673267326734</v>
      </c>
      <c r="L48" s="41">
        <f>L47-J47</f>
        <v>-46</v>
      </c>
      <c r="M48" s="42">
        <f>L48/J47</f>
        <v>-0.359375</v>
      </c>
      <c r="N48" s="41">
        <f>N47-L47</f>
        <v>10</v>
      </c>
      <c r="O48" s="42">
        <f>N48/L47</f>
        <v>0.12195121951219512</v>
      </c>
      <c r="P48" s="41">
        <f>P47-N47</f>
        <v>13</v>
      </c>
      <c r="Q48" s="42">
        <f>P48/N47</f>
        <v>0.14130434782608695</v>
      </c>
      <c r="R48" s="41">
        <f>R47-P47</f>
        <v>29</v>
      </c>
      <c r="S48" s="42">
        <f>R48/P47</f>
        <v>0.2761904761904762</v>
      </c>
      <c r="T48" s="41">
        <f>T47-R47</f>
        <v>27</v>
      </c>
      <c r="U48" s="42">
        <f>T48/R47</f>
        <v>0.20149253731343283</v>
      </c>
      <c r="V48" s="41">
        <f>V47-T47</f>
        <v>-12</v>
      </c>
      <c r="W48" s="42">
        <f>V48/T47</f>
        <v>-0.07453416149068323</v>
      </c>
      <c r="X48" s="41">
        <f>X47-V47</f>
        <v>-16</v>
      </c>
      <c r="Y48" s="42">
        <f>X48/V47</f>
        <v>-0.10738255033557047</v>
      </c>
      <c r="Z48" s="53">
        <f>Z47-X47</f>
        <v>-57</v>
      </c>
      <c r="AA48" s="54">
        <f>Z48/X47</f>
        <v>-0.42857142857142855</v>
      </c>
      <c r="AB48" s="148">
        <f>D47+F47+H47+J47+L47+N47+P47+R47</f>
        <v>770</v>
      </c>
      <c r="AC48" s="12"/>
      <c r="AD48" s="91"/>
      <c r="AE48" s="148"/>
      <c r="AF48" s="148"/>
    </row>
    <row r="49" spans="1:29" ht="24.75" customHeight="1" hidden="1" thickBot="1">
      <c r="A49" s="212"/>
      <c r="B49" s="218"/>
      <c r="C49" s="18" t="s">
        <v>21</v>
      </c>
      <c r="D49" s="33"/>
      <c r="E49" s="31"/>
      <c r="F49" s="33"/>
      <c r="G49" s="31"/>
      <c r="H49" s="33"/>
      <c r="I49" s="31"/>
      <c r="J49" s="33"/>
      <c r="K49" s="31"/>
      <c r="L49" s="38"/>
      <c r="M49" s="31"/>
      <c r="N49" s="38"/>
      <c r="O49" s="31"/>
      <c r="P49" s="38"/>
      <c r="Q49" s="31"/>
      <c r="R49" s="38"/>
      <c r="S49" s="31"/>
      <c r="T49" s="38"/>
      <c r="U49" s="31"/>
      <c r="V49" s="38"/>
      <c r="W49" s="31"/>
      <c r="X49" s="38"/>
      <c r="Y49" s="31"/>
      <c r="Z49" s="55"/>
      <c r="AA49" s="56"/>
      <c r="AB49" s="151"/>
      <c r="AC49" s="9"/>
    </row>
    <row r="50" spans="1:29" ht="19.5" customHeight="1" hidden="1" thickBot="1">
      <c r="A50" s="266" t="s">
        <v>13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10"/>
      <c r="AC50" s="9"/>
    </row>
    <row r="51" spans="1:29" ht="19.5" customHeight="1" hidden="1" thickBot="1">
      <c r="A51" s="212" t="s">
        <v>14</v>
      </c>
      <c r="B51" s="216" t="s">
        <v>15</v>
      </c>
      <c r="C51" s="5"/>
      <c r="D51" s="35">
        <v>176</v>
      </c>
      <c r="E51" s="23" t="s">
        <v>25</v>
      </c>
      <c r="F51" s="35">
        <v>155</v>
      </c>
      <c r="G51" s="23" t="s">
        <v>25</v>
      </c>
      <c r="H51" s="35">
        <v>172</v>
      </c>
      <c r="I51" s="23" t="s">
        <v>25</v>
      </c>
      <c r="J51" s="35">
        <v>211</v>
      </c>
      <c r="K51" s="23" t="s">
        <v>25</v>
      </c>
      <c r="L51" s="35">
        <v>264</v>
      </c>
      <c r="M51" s="23" t="s">
        <v>25</v>
      </c>
      <c r="N51" s="35">
        <v>225</v>
      </c>
      <c r="O51" s="23" t="s">
        <v>25</v>
      </c>
      <c r="P51" s="35">
        <v>228</v>
      </c>
      <c r="Q51" s="23" t="s">
        <v>25</v>
      </c>
      <c r="R51" s="35">
        <v>244</v>
      </c>
      <c r="S51" s="23" t="s">
        <v>25</v>
      </c>
      <c r="T51" s="35">
        <v>214</v>
      </c>
      <c r="U51" s="23" t="s">
        <v>25</v>
      </c>
      <c r="V51" s="35">
        <v>307</v>
      </c>
      <c r="W51" s="23" t="s">
        <v>25</v>
      </c>
      <c r="X51" s="35">
        <v>249</v>
      </c>
      <c r="Y51" s="23" t="s">
        <v>25</v>
      </c>
      <c r="Z51" s="52">
        <v>262</v>
      </c>
      <c r="AA51" s="51" t="s">
        <v>25</v>
      </c>
      <c r="AB51" s="10"/>
      <c r="AC51" s="9"/>
    </row>
    <row r="52" spans="1:29" ht="27" customHeight="1" hidden="1" thickBot="1" thickTop="1">
      <c r="A52" s="212"/>
      <c r="B52" s="217"/>
      <c r="C52" s="21" t="s">
        <v>20</v>
      </c>
      <c r="D52" s="41">
        <v>16</v>
      </c>
      <c r="E52" s="42">
        <f>D52/160</f>
        <v>0.1</v>
      </c>
      <c r="F52" s="41">
        <f>F51-D51</f>
        <v>-21</v>
      </c>
      <c r="G52" s="42">
        <f>F52/D51</f>
        <v>-0.11931818181818182</v>
      </c>
      <c r="H52" s="41">
        <f>H51-F51</f>
        <v>17</v>
      </c>
      <c r="I52" s="42">
        <f>H52/F51</f>
        <v>0.10967741935483871</v>
      </c>
      <c r="J52" s="41">
        <f>J51-H51</f>
        <v>39</v>
      </c>
      <c r="K52" s="42">
        <f>J52/H51</f>
        <v>0.22674418604651161</v>
      </c>
      <c r="L52" s="41">
        <f>L51-J51</f>
        <v>53</v>
      </c>
      <c r="M52" s="42">
        <f>L52/J51</f>
        <v>0.25118483412322273</v>
      </c>
      <c r="N52" s="41">
        <f>N51-L51</f>
        <v>-39</v>
      </c>
      <c r="O52" s="42">
        <f>N52/L51</f>
        <v>-0.14772727272727273</v>
      </c>
      <c r="P52" s="41">
        <f>P51-N51</f>
        <v>3</v>
      </c>
      <c r="Q52" s="42">
        <f>P52/N51</f>
        <v>0.013333333333333334</v>
      </c>
      <c r="R52" s="41">
        <f>R51-P51</f>
        <v>16</v>
      </c>
      <c r="S52" s="42">
        <f>R52/P51</f>
        <v>0.07017543859649122</v>
      </c>
      <c r="T52" s="41">
        <f>T51-R51</f>
        <v>-30</v>
      </c>
      <c r="U52" s="42">
        <f>T52/R51</f>
        <v>-0.12295081967213115</v>
      </c>
      <c r="V52" s="41">
        <f>V51-T51</f>
        <v>93</v>
      </c>
      <c r="W52" s="42">
        <f>V52/T51</f>
        <v>0.43457943925233644</v>
      </c>
      <c r="X52" s="41">
        <f>X51-V51</f>
        <v>-58</v>
      </c>
      <c r="Y52" s="42">
        <f>X52/V51</f>
        <v>-0.18892508143322476</v>
      </c>
      <c r="Z52" s="53">
        <f>Z51-X51</f>
        <v>13</v>
      </c>
      <c r="AA52" s="54">
        <f>Z52/X51</f>
        <v>0.05220883534136546</v>
      </c>
      <c r="AB52" s="10"/>
      <c r="AC52" s="9"/>
    </row>
    <row r="53" spans="1:29" ht="24.75" customHeight="1" hidden="1" thickBot="1" thickTop="1">
      <c r="A53" s="212"/>
      <c r="B53" s="218"/>
      <c r="C53" s="18" t="s">
        <v>21</v>
      </c>
      <c r="D53" s="33">
        <f>D51-D23</f>
        <v>44</v>
      </c>
      <c r="E53" s="31">
        <f>D53/D23</f>
        <v>0.3333333333333333</v>
      </c>
      <c r="F53" s="33">
        <f>F51-F23</f>
        <v>-13</v>
      </c>
      <c r="G53" s="31">
        <f>F53/F23</f>
        <v>-0.07738095238095238</v>
      </c>
      <c r="H53" s="33">
        <f>H51-H23</f>
        <v>59</v>
      </c>
      <c r="I53" s="31">
        <f>H53/H23</f>
        <v>0.5221238938053098</v>
      </c>
      <c r="J53" s="33">
        <f>J51-J23</f>
        <v>80</v>
      </c>
      <c r="K53" s="31">
        <f>J53/J23</f>
        <v>0.6106870229007634</v>
      </c>
      <c r="L53" s="38">
        <f>L51-L23</f>
        <v>138</v>
      </c>
      <c r="M53" s="31">
        <f>L53/L23</f>
        <v>1.0952380952380953</v>
      </c>
      <c r="N53" s="38">
        <f>N51-N23</f>
        <v>103</v>
      </c>
      <c r="O53" s="31">
        <f>N53/N23</f>
        <v>0.8442622950819673</v>
      </c>
      <c r="P53" s="38">
        <f>P51-P23</f>
        <v>73</v>
      </c>
      <c r="Q53" s="135">
        <f>P53/N52</f>
        <v>-1.8717948717948718</v>
      </c>
      <c r="R53" s="38">
        <f>R51-R23</f>
        <v>61</v>
      </c>
      <c r="S53" s="135">
        <f>R53/P52</f>
        <v>20.333333333333332</v>
      </c>
      <c r="T53" s="38">
        <f>T51-T23</f>
        <v>32</v>
      </c>
      <c r="U53" s="31">
        <f>T53/R52</f>
        <v>2</v>
      </c>
      <c r="V53" s="38">
        <f>V51-V23</f>
        <v>163</v>
      </c>
      <c r="W53" s="31">
        <f>V53/T52</f>
        <v>-5.433333333333334</v>
      </c>
      <c r="X53" s="38">
        <f>X51-X23</f>
        <v>98</v>
      </c>
      <c r="Y53" s="31">
        <f>X53/V52</f>
        <v>1.053763440860215</v>
      </c>
      <c r="Z53" s="55">
        <f>Z51-Z23</f>
        <v>102</v>
      </c>
      <c r="AA53" s="56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301" t="s">
        <v>74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212" t="s">
        <v>0</v>
      </c>
      <c r="B57" s="262" t="s">
        <v>1</v>
      </c>
      <c r="C57" s="247"/>
      <c r="D57" s="214" t="s">
        <v>68</v>
      </c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9"/>
      <c r="AB57" s="250" t="s">
        <v>22</v>
      </c>
      <c r="AC57" s="235" t="s">
        <v>23</v>
      </c>
      <c r="AD57" s="236"/>
    </row>
    <row r="58" spans="1:30" ht="16.5" customHeight="1" thickBot="1" thickTop="1">
      <c r="A58" s="212"/>
      <c r="B58" s="263"/>
      <c r="C58" s="212"/>
      <c r="D58" s="239" t="s">
        <v>4</v>
      </c>
      <c r="E58" s="240"/>
      <c r="F58" s="239" t="s">
        <v>5</v>
      </c>
      <c r="G58" s="240"/>
      <c r="H58" s="239" t="s">
        <v>26</v>
      </c>
      <c r="I58" s="240"/>
      <c r="J58" s="239" t="s">
        <v>27</v>
      </c>
      <c r="K58" s="240"/>
      <c r="L58" s="239" t="s">
        <v>28</v>
      </c>
      <c r="M58" s="240"/>
      <c r="N58" s="239" t="s">
        <v>29</v>
      </c>
      <c r="O58" s="240"/>
      <c r="P58" s="239" t="s">
        <v>33</v>
      </c>
      <c r="Q58" s="240"/>
      <c r="R58" s="239" t="s">
        <v>40</v>
      </c>
      <c r="S58" s="240"/>
      <c r="T58" s="239" t="s">
        <v>45</v>
      </c>
      <c r="U58" s="240"/>
      <c r="V58" s="239" t="s">
        <v>46</v>
      </c>
      <c r="W58" s="240"/>
      <c r="X58" s="239" t="s">
        <v>49</v>
      </c>
      <c r="Y58" s="240"/>
      <c r="Z58" s="219" t="s">
        <v>50</v>
      </c>
      <c r="AA58" s="220"/>
      <c r="AB58" s="251"/>
      <c r="AC58" s="237"/>
      <c r="AD58" s="238"/>
    </row>
    <row r="59" spans="1:30" ht="14.25" thickBot="1" thickTop="1">
      <c r="A59" s="2"/>
      <c r="B59" s="1"/>
      <c r="C59" s="266" t="s">
        <v>39</v>
      </c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3"/>
      <c r="AB59" s="252"/>
      <c r="AC59" s="24" t="s">
        <v>24</v>
      </c>
      <c r="AD59" s="25" t="s">
        <v>25</v>
      </c>
    </row>
    <row r="60" spans="1:30" ht="13.5" thickBot="1">
      <c r="A60" s="3"/>
      <c r="B60" s="3"/>
      <c r="C60" s="3"/>
      <c r="D60" s="6"/>
      <c r="E60" s="3"/>
      <c r="F60" s="36"/>
      <c r="G60" s="4"/>
      <c r="H60" s="37"/>
      <c r="I60" s="16"/>
      <c r="J60" s="36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284"/>
      <c r="AC60" s="258"/>
      <c r="AD60" s="259"/>
    </row>
    <row r="61" spans="1:30" ht="24" customHeight="1" thickBot="1" thickTop="1">
      <c r="A61" s="212" t="s">
        <v>7</v>
      </c>
      <c r="B61" s="216" t="s">
        <v>8</v>
      </c>
      <c r="C61" s="7"/>
      <c r="D61" s="78">
        <v>10841</v>
      </c>
      <c r="E61" s="22" t="s">
        <v>25</v>
      </c>
      <c r="F61" s="78">
        <v>11016</v>
      </c>
      <c r="G61" s="22" t="s">
        <v>25</v>
      </c>
      <c r="H61" s="78">
        <v>11033</v>
      </c>
      <c r="I61" s="22" t="s">
        <v>25</v>
      </c>
      <c r="J61" s="78">
        <v>11075</v>
      </c>
      <c r="K61" s="22" t="s">
        <v>25</v>
      </c>
      <c r="L61" s="78">
        <v>10846</v>
      </c>
      <c r="M61" s="22" t="s">
        <v>25</v>
      </c>
      <c r="N61" s="78">
        <v>10929</v>
      </c>
      <c r="O61" s="22" t="s">
        <v>25</v>
      </c>
      <c r="P61" s="78">
        <v>11209</v>
      </c>
      <c r="Q61" s="22" t="s">
        <v>25</v>
      </c>
      <c r="R61" s="78">
        <v>11115</v>
      </c>
      <c r="S61" s="22" t="s">
        <v>25</v>
      </c>
      <c r="T61" s="78">
        <v>11294</v>
      </c>
      <c r="U61" s="22" t="s">
        <v>25</v>
      </c>
      <c r="V61" s="78">
        <v>11452</v>
      </c>
      <c r="W61" s="22" t="s">
        <v>25</v>
      </c>
      <c r="X61" s="78">
        <v>11336</v>
      </c>
      <c r="Y61" s="22" t="s">
        <v>25</v>
      </c>
      <c r="Z61" s="84">
        <v>11503</v>
      </c>
      <c r="AA61" s="49" t="s">
        <v>25</v>
      </c>
      <c r="AB61" s="277"/>
      <c r="AC61" s="307"/>
      <c r="AD61" s="61"/>
    </row>
    <row r="62" spans="1:29" ht="25.5" customHeight="1" thickBot="1" thickTop="1">
      <c r="A62" s="212"/>
      <c r="B62" s="217"/>
      <c r="C62" s="17" t="s">
        <v>20</v>
      </c>
      <c r="D62" s="89">
        <f>D61-Z35</f>
        <v>234</v>
      </c>
      <c r="E62" s="30">
        <f>D62/Z35</f>
        <v>0.022060903177147168</v>
      </c>
      <c r="F62" s="89">
        <f>F61-D61</f>
        <v>175</v>
      </c>
      <c r="G62" s="30">
        <f>F62/D61</f>
        <v>0.016142422285766997</v>
      </c>
      <c r="H62" s="89">
        <f>H61-F61</f>
        <v>17</v>
      </c>
      <c r="I62" s="30">
        <f>H62/F61</f>
        <v>0.0015432098765432098</v>
      </c>
      <c r="J62" s="89">
        <f>J61-H61</f>
        <v>42</v>
      </c>
      <c r="K62" s="30">
        <f>J62/H61</f>
        <v>0.003806761533581075</v>
      </c>
      <c r="L62" s="89">
        <f>L61-J61</f>
        <v>-229</v>
      </c>
      <c r="M62" s="30">
        <f>L62/J61</f>
        <v>-0.020677200902934536</v>
      </c>
      <c r="N62" s="79">
        <f>N61-L61</f>
        <v>83</v>
      </c>
      <c r="O62" s="42">
        <f>N62/L61</f>
        <v>0.00765259081689102</v>
      </c>
      <c r="P62" s="79">
        <f>P61-N61</f>
        <v>280</v>
      </c>
      <c r="Q62" s="42">
        <f>P62/N61</f>
        <v>0.025619910330313845</v>
      </c>
      <c r="R62" s="79">
        <f>R61-P61</f>
        <v>-94</v>
      </c>
      <c r="S62" s="42">
        <f>R62/P61</f>
        <v>-0.008386118297796414</v>
      </c>
      <c r="T62" s="79">
        <f>T61-R61</f>
        <v>179</v>
      </c>
      <c r="U62" s="42">
        <f>T62/R61</f>
        <v>0.016104363472784527</v>
      </c>
      <c r="V62" s="79">
        <f>V61-T61</f>
        <v>158</v>
      </c>
      <c r="W62" s="42">
        <f>V62/T61</f>
        <v>0.013989729059677705</v>
      </c>
      <c r="X62" s="79">
        <f>X61-V61</f>
        <v>-116</v>
      </c>
      <c r="Y62" s="42">
        <f>X62/V61</f>
        <v>-0.010129235068110374</v>
      </c>
      <c r="Z62" s="85">
        <f>Z61-X61</f>
        <v>167</v>
      </c>
      <c r="AA62" s="54">
        <f>Z62/X61</f>
        <v>0.014731827805222301</v>
      </c>
      <c r="AB62" s="10"/>
      <c r="AC62" s="9"/>
    </row>
    <row r="63" spans="1:29" ht="25.5" customHeight="1" thickBot="1" thickTop="1">
      <c r="A63" s="212"/>
      <c r="B63" s="218"/>
      <c r="C63" s="18" t="s">
        <v>21</v>
      </c>
      <c r="D63" s="80">
        <f>D61-D35</f>
        <v>-685</v>
      </c>
      <c r="E63" s="31">
        <f>D63/D35</f>
        <v>-0.05943085198681242</v>
      </c>
      <c r="F63" s="80">
        <f>F61-F35</f>
        <v>-755</v>
      </c>
      <c r="G63" s="31">
        <f>F63/F35</f>
        <v>-0.06414068473366749</v>
      </c>
      <c r="H63" s="80">
        <f>H61-H35</f>
        <v>-778</v>
      </c>
      <c r="I63" s="31">
        <f>H63/H35</f>
        <v>-0.06587079840826349</v>
      </c>
      <c r="J63" s="80">
        <f>J61-J35</f>
        <v>-557</v>
      </c>
      <c r="K63" s="31">
        <f>J63/J35</f>
        <v>-0.047885144429160933</v>
      </c>
      <c r="L63" s="80">
        <f>L61-L35</f>
        <v>33</v>
      </c>
      <c r="M63" s="31">
        <f>L63/L35</f>
        <v>0.003051881993896236</v>
      </c>
      <c r="N63" s="80">
        <f>N61-N35</f>
        <v>541</v>
      </c>
      <c r="O63" s="31">
        <f>N63/N35</f>
        <v>0.05207932229495572</v>
      </c>
      <c r="P63" s="80">
        <f>P61-P35</f>
        <v>925</v>
      </c>
      <c r="Q63" s="31">
        <f>P63/P35</f>
        <v>0.08994554647996889</v>
      </c>
      <c r="R63" s="80">
        <f>R61-R35</f>
        <v>998</v>
      </c>
      <c r="S63" s="31">
        <f>R63/R35</f>
        <v>0.09864584362953445</v>
      </c>
      <c r="T63" s="80">
        <f>T61-T35</f>
        <v>829</v>
      </c>
      <c r="U63" s="31">
        <f>T63/T35</f>
        <v>0.07921643573817487</v>
      </c>
      <c r="V63" s="80">
        <f>V61-V35</f>
        <v>883</v>
      </c>
      <c r="W63" s="31">
        <f>V63/V35</f>
        <v>0.08354622007758539</v>
      </c>
      <c r="X63" s="80">
        <f>X61-X35</f>
        <v>760</v>
      </c>
      <c r="Y63" s="31">
        <f>X63/X35</f>
        <v>0.0718608169440242</v>
      </c>
      <c r="Z63" s="85">
        <f>Z61-Z35</f>
        <v>896</v>
      </c>
      <c r="AA63" s="54">
        <f>Z63/Z35</f>
        <v>0.08447251814839257</v>
      </c>
      <c r="AB63" s="10"/>
      <c r="AC63" s="43"/>
    </row>
    <row r="64" spans="1:31" ht="24" customHeight="1" thickBot="1" thickTop="1">
      <c r="A64" s="212" t="s">
        <v>9</v>
      </c>
      <c r="B64" s="216" t="s">
        <v>19</v>
      </c>
      <c r="C64" s="19"/>
      <c r="D64" s="81">
        <v>481</v>
      </c>
      <c r="E64" s="23" t="s">
        <v>25</v>
      </c>
      <c r="F64" s="81">
        <v>442</v>
      </c>
      <c r="G64" s="23" t="s">
        <v>25</v>
      </c>
      <c r="H64" s="81">
        <v>457</v>
      </c>
      <c r="I64" s="23" t="s">
        <v>25</v>
      </c>
      <c r="J64" s="81">
        <v>287</v>
      </c>
      <c r="K64" s="23" t="s">
        <v>25</v>
      </c>
      <c r="L64" s="81">
        <v>247</v>
      </c>
      <c r="M64" s="23" t="s">
        <v>25</v>
      </c>
      <c r="N64" s="81">
        <v>385</v>
      </c>
      <c r="O64" s="23" t="s">
        <v>25</v>
      </c>
      <c r="P64" s="81">
        <v>458</v>
      </c>
      <c r="Q64" s="23" t="s">
        <v>25</v>
      </c>
      <c r="R64" s="81">
        <v>397</v>
      </c>
      <c r="S64" s="23" t="s">
        <v>25</v>
      </c>
      <c r="T64" s="81">
        <v>424</v>
      </c>
      <c r="U64" s="23" t="s">
        <v>25</v>
      </c>
      <c r="V64" s="81">
        <v>380</v>
      </c>
      <c r="W64" s="23" t="s">
        <v>25</v>
      </c>
      <c r="X64" s="81">
        <v>392</v>
      </c>
      <c r="Y64" s="23" t="s">
        <v>25</v>
      </c>
      <c r="Z64" s="87">
        <v>369</v>
      </c>
      <c r="AA64" s="49" t="s">
        <v>25</v>
      </c>
      <c r="AB64" s="27">
        <f>D64+F64+H64+J64+L64+N64+P64+R64+T64+V64+X64+Z64</f>
        <v>4719</v>
      </c>
      <c r="AC64" s="26"/>
      <c r="AD64" s="29"/>
      <c r="AE64" s="115"/>
    </row>
    <row r="65" spans="1:30" ht="25.5" customHeight="1" thickBot="1" thickTop="1">
      <c r="A65" s="212"/>
      <c r="B65" s="217"/>
      <c r="C65" s="17" t="s">
        <v>20</v>
      </c>
      <c r="D65" s="89">
        <f>D64-Z38</f>
        <v>-7</v>
      </c>
      <c r="E65" s="30">
        <f>D65/Z38</f>
        <v>-0.014344262295081968</v>
      </c>
      <c r="F65" s="89">
        <f>F64-D64</f>
        <v>-39</v>
      </c>
      <c r="G65" s="30">
        <f>F65/D64</f>
        <v>-0.08108108108108109</v>
      </c>
      <c r="H65" s="89">
        <f>H64-F64</f>
        <v>15</v>
      </c>
      <c r="I65" s="30">
        <f>H65/F64</f>
        <v>0.033936651583710405</v>
      </c>
      <c r="J65" s="89">
        <f>J64-H64</f>
        <v>-170</v>
      </c>
      <c r="K65" s="30">
        <f>J65/H64</f>
        <v>-0.37199124726477023</v>
      </c>
      <c r="L65" s="89">
        <f>L64-J64</f>
        <v>-40</v>
      </c>
      <c r="M65" s="30">
        <f>L65/J64</f>
        <v>-0.13937282229965156</v>
      </c>
      <c r="N65" s="79">
        <f>N64-L64</f>
        <v>138</v>
      </c>
      <c r="O65" s="42">
        <f>N65/L64</f>
        <v>0.5587044534412956</v>
      </c>
      <c r="P65" s="79">
        <f>P64-N64</f>
        <v>73</v>
      </c>
      <c r="Q65" s="42">
        <f>P65/N64</f>
        <v>0.18961038961038962</v>
      </c>
      <c r="R65" s="79">
        <f>R64-P64</f>
        <v>-61</v>
      </c>
      <c r="S65" s="42">
        <f>R65/P64</f>
        <v>-0.1331877729257642</v>
      </c>
      <c r="T65" s="79">
        <f>T64-R64</f>
        <v>27</v>
      </c>
      <c r="U65" s="42">
        <f>T65/R64</f>
        <v>0.06801007556675064</v>
      </c>
      <c r="V65" s="79">
        <f>V64-T64</f>
        <v>-44</v>
      </c>
      <c r="W65" s="42">
        <f>V65/T64</f>
        <v>-0.10377358490566038</v>
      </c>
      <c r="X65" s="79">
        <f>X64-V64</f>
        <v>12</v>
      </c>
      <c r="Y65" s="42">
        <f>X65/V64</f>
        <v>0.031578947368421054</v>
      </c>
      <c r="Z65" s="85">
        <f>Z64-X64</f>
        <v>-23</v>
      </c>
      <c r="AA65" s="54">
        <f>Z65/X64</f>
        <v>-0.058673469387755105</v>
      </c>
      <c r="AB65" s="148">
        <f>AB64-D64-F64-H64-J64-L64-N64-P64-R64-T64-V64</f>
        <v>761</v>
      </c>
      <c r="AC65" s="48">
        <f>V64+X64+Z64</f>
        <v>1141</v>
      </c>
      <c r="AD65" s="91"/>
    </row>
    <row r="66" spans="1:30" ht="25.5" customHeight="1" thickBot="1" thickTop="1">
      <c r="A66" s="212"/>
      <c r="B66" s="218"/>
      <c r="C66" s="18" t="s">
        <v>21</v>
      </c>
      <c r="D66" s="80">
        <f>D64-D38</f>
        <v>138</v>
      </c>
      <c r="E66" s="31">
        <f>D66/D38</f>
        <v>0.40233236151603496</v>
      </c>
      <c r="F66" s="80">
        <f>F64-F38</f>
        <v>-9</v>
      </c>
      <c r="G66" s="31">
        <f>F66/F38</f>
        <v>-0.019955654101995565</v>
      </c>
      <c r="H66" s="80">
        <f>H64-H38</f>
        <v>-52</v>
      </c>
      <c r="I66" s="31">
        <f>H66/H38</f>
        <v>-0.10216110019646366</v>
      </c>
      <c r="J66" s="80">
        <f>J64-J38</f>
        <v>-55</v>
      </c>
      <c r="K66" s="31">
        <f>J66/J38</f>
        <v>-0.1608187134502924</v>
      </c>
      <c r="L66" s="80">
        <f>L64-L38</f>
        <v>-9</v>
      </c>
      <c r="M66" s="31">
        <f>L66/L38</f>
        <v>-0.03515625</v>
      </c>
      <c r="N66" s="80">
        <f>N64-N38</f>
        <v>51</v>
      </c>
      <c r="O66" s="31">
        <f>N66/N38</f>
        <v>0.15269461077844312</v>
      </c>
      <c r="P66" s="80">
        <f>P64-P38</f>
        <v>106</v>
      </c>
      <c r="Q66" s="31">
        <f>P66/P38</f>
        <v>0.30113636363636365</v>
      </c>
      <c r="R66" s="80">
        <f>R64-R38</f>
        <v>49</v>
      </c>
      <c r="S66" s="31">
        <f>R66/R38</f>
        <v>0.14080459770114942</v>
      </c>
      <c r="T66" s="80">
        <f>T64-T38</f>
        <v>-44</v>
      </c>
      <c r="U66" s="31">
        <f>T66/T38</f>
        <v>-0.09401709401709402</v>
      </c>
      <c r="V66" s="80">
        <f>V64-V38</f>
        <v>-127</v>
      </c>
      <c r="W66" s="31">
        <f>V66/V38</f>
        <v>-0.2504930966469428</v>
      </c>
      <c r="X66" s="80">
        <f>X64-X38</f>
        <v>-12</v>
      </c>
      <c r="Y66" s="31">
        <f>X66/X38</f>
        <v>-0.0297029702970297</v>
      </c>
      <c r="Z66" s="85">
        <f>Z64-Z38</f>
        <v>-119</v>
      </c>
      <c r="AA66" s="54">
        <f>Z66/Z38</f>
        <v>-0.24385245901639344</v>
      </c>
      <c r="AB66" s="28"/>
      <c r="AC66" s="90"/>
      <c r="AD66" s="47"/>
    </row>
    <row r="67" spans="1:31" ht="24" customHeight="1" thickBot="1" thickTop="1">
      <c r="A67" s="212" t="s">
        <v>10</v>
      </c>
      <c r="B67" s="216" t="s">
        <v>17</v>
      </c>
      <c r="C67" s="20"/>
      <c r="D67" s="82">
        <v>57</v>
      </c>
      <c r="E67" s="23" t="s">
        <v>25</v>
      </c>
      <c r="F67" s="82">
        <v>67</v>
      </c>
      <c r="G67" s="23" t="s">
        <v>25</v>
      </c>
      <c r="H67" s="82">
        <v>74</v>
      </c>
      <c r="I67" s="23" t="s">
        <v>25</v>
      </c>
      <c r="J67" s="82">
        <v>68</v>
      </c>
      <c r="K67" s="23" t="s">
        <v>25</v>
      </c>
      <c r="L67" s="82">
        <v>119</v>
      </c>
      <c r="M67" s="23" t="s">
        <v>25</v>
      </c>
      <c r="N67" s="82">
        <v>78</v>
      </c>
      <c r="O67" s="23" t="s">
        <v>25</v>
      </c>
      <c r="P67" s="82">
        <v>91</v>
      </c>
      <c r="Q67" s="23" t="s">
        <v>25</v>
      </c>
      <c r="R67" s="82">
        <v>70</v>
      </c>
      <c r="S67" s="23" t="s">
        <v>25</v>
      </c>
      <c r="T67" s="82">
        <v>111</v>
      </c>
      <c r="U67" s="23" t="s">
        <v>25</v>
      </c>
      <c r="V67" s="82">
        <v>76</v>
      </c>
      <c r="W67" s="23" t="s">
        <v>25</v>
      </c>
      <c r="X67" s="82">
        <v>98</v>
      </c>
      <c r="Y67" s="23" t="s">
        <v>25</v>
      </c>
      <c r="Z67" s="88">
        <v>66</v>
      </c>
      <c r="AA67" s="49" t="s">
        <v>25</v>
      </c>
      <c r="AB67" s="27">
        <f>D67+F67+H67+J67+L67+N67+P67+R67+T67+V67+X67+Z67</f>
        <v>975</v>
      </c>
      <c r="AC67" s="26"/>
      <c r="AD67" s="29"/>
      <c r="AE67" s="115"/>
    </row>
    <row r="68" spans="1:30" ht="25.5" customHeight="1" thickBot="1" thickTop="1">
      <c r="A68" s="212"/>
      <c r="B68" s="217"/>
      <c r="C68" s="21" t="s">
        <v>20</v>
      </c>
      <c r="D68" s="89">
        <f>D67-Z41</f>
        <v>-5</v>
      </c>
      <c r="E68" s="30">
        <f>D68/Z41</f>
        <v>-0.08064516129032258</v>
      </c>
      <c r="F68" s="89">
        <f>F67-D67</f>
        <v>10</v>
      </c>
      <c r="G68" s="30">
        <f>F68/D67</f>
        <v>0.17543859649122806</v>
      </c>
      <c r="H68" s="89">
        <f>H67-F67</f>
        <v>7</v>
      </c>
      <c r="I68" s="30">
        <f>H68/F67</f>
        <v>0.1044776119402985</v>
      </c>
      <c r="J68" s="89">
        <f>J67-H67</f>
        <v>-6</v>
      </c>
      <c r="K68" s="30">
        <f>J68/H67</f>
        <v>-0.08108108108108109</v>
      </c>
      <c r="L68" s="89">
        <f>L67-J67</f>
        <v>51</v>
      </c>
      <c r="M68" s="30">
        <f>L68/J67</f>
        <v>0.75</v>
      </c>
      <c r="N68" s="79">
        <f>N67-L67</f>
        <v>-41</v>
      </c>
      <c r="O68" s="42">
        <f>N68/L67</f>
        <v>-0.3445378151260504</v>
      </c>
      <c r="P68" s="79">
        <f>P67-N67</f>
        <v>13</v>
      </c>
      <c r="Q68" s="42">
        <f>P68/N67</f>
        <v>0.16666666666666666</v>
      </c>
      <c r="R68" s="79">
        <f>R67-P67</f>
        <v>-21</v>
      </c>
      <c r="S68" s="42">
        <f>R68/P67</f>
        <v>-0.23076923076923078</v>
      </c>
      <c r="T68" s="79">
        <f>T67-R67</f>
        <v>41</v>
      </c>
      <c r="U68" s="42">
        <f>T68/R67</f>
        <v>0.5857142857142857</v>
      </c>
      <c r="V68" s="79">
        <f>V67-T67</f>
        <v>-35</v>
      </c>
      <c r="W68" s="42">
        <f>V68/T67</f>
        <v>-0.3153153153153153</v>
      </c>
      <c r="X68" s="79">
        <f>X67-V67</f>
        <v>22</v>
      </c>
      <c r="Y68" s="42">
        <f>X68/V67</f>
        <v>0.2894736842105263</v>
      </c>
      <c r="Z68" s="85">
        <f>Z67-X67</f>
        <v>-32</v>
      </c>
      <c r="AA68" s="54">
        <f>Z68/X67</f>
        <v>-0.32653061224489793</v>
      </c>
      <c r="AB68" s="148">
        <f>AB67-D67-F67-H67-J67-L67-N67-P67-R67-T67-V67</f>
        <v>164</v>
      </c>
      <c r="AC68" s="48"/>
      <c r="AD68" s="91"/>
    </row>
    <row r="69" spans="1:30" ht="25.5" customHeight="1" thickBot="1" thickTop="1">
      <c r="A69" s="212"/>
      <c r="B69" s="218"/>
      <c r="C69" s="18" t="s">
        <v>21</v>
      </c>
      <c r="D69" s="80">
        <f>D67-D41</f>
        <v>-20</v>
      </c>
      <c r="E69" s="31">
        <f>D69/D41</f>
        <v>-0.2597402597402597</v>
      </c>
      <c r="F69" s="80">
        <f>F68-F41</f>
        <v>-65</v>
      </c>
      <c r="G69" s="31">
        <f>F69/F41</f>
        <v>-0.8666666666666667</v>
      </c>
      <c r="H69" s="80">
        <f>H68-H41</f>
        <v>-75</v>
      </c>
      <c r="I69" s="31">
        <f>H69/H41</f>
        <v>-0.9146341463414634</v>
      </c>
      <c r="J69" s="80">
        <f>J68-J41</f>
        <v>-77</v>
      </c>
      <c r="K69" s="31">
        <f>J69/J41</f>
        <v>-1.0845070422535212</v>
      </c>
      <c r="L69" s="80">
        <f>L68-L41</f>
        <v>-23</v>
      </c>
      <c r="M69" s="31">
        <f>L69/L41</f>
        <v>-0.3108108108108108</v>
      </c>
      <c r="N69" s="80">
        <f>N68-N41</f>
        <v>-85</v>
      </c>
      <c r="O69" s="31">
        <f>N69/N41</f>
        <v>-1.9318181818181819</v>
      </c>
      <c r="P69" s="80">
        <f>P68-P41</f>
        <v>-41</v>
      </c>
      <c r="Q69" s="31">
        <f>P69/P41</f>
        <v>-0.7592592592592593</v>
      </c>
      <c r="R69" s="80">
        <f>R68-R41</f>
        <v>-112</v>
      </c>
      <c r="S69" s="31">
        <f>R69/R41</f>
        <v>-1.2307692307692308</v>
      </c>
      <c r="T69" s="80">
        <f>T68-T41</f>
        <v>-32</v>
      </c>
      <c r="U69" s="31">
        <f>T69/T41</f>
        <v>-0.4383561643835616</v>
      </c>
      <c r="V69" s="80">
        <f>V68-V41</f>
        <v>-159</v>
      </c>
      <c r="W69" s="31">
        <f>V69/V41</f>
        <v>-1.282258064516129</v>
      </c>
      <c r="X69" s="80">
        <f>X68-X41</f>
        <v>-88</v>
      </c>
      <c r="Y69" s="31">
        <f>X69/X41</f>
        <v>-0.8</v>
      </c>
      <c r="Z69" s="85">
        <f>Z68-Z41</f>
        <v>-94</v>
      </c>
      <c r="AA69" s="54">
        <f>Z69/Z41</f>
        <v>-1.5161290322580645</v>
      </c>
      <c r="AB69" s="28"/>
      <c r="AC69" s="48"/>
      <c r="AD69" s="47"/>
    </row>
    <row r="70" spans="1:30" ht="24" customHeight="1" thickBot="1" thickTop="1">
      <c r="A70" s="212" t="s">
        <v>11</v>
      </c>
      <c r="B70" s="216" t="s">
        <v>18</v>
      </c>
      <c r="C70" s="20"/>
      <c r="D70" s="82">
        <v>0</v>
      </c>
      <c r="E70" s="23" t="s">
        <v>25</v>
      </c>
      <c r="F70" s="82">
        <v>0</v>
      </c>
      <c r="G70" s="23" t="s">
        <v>25</v>
      </c>
      <c r="H70" s="82">
        <v>0</v>
      </c>
      <c r="I70" s="23" t="s">
        <v>25</v>
      </c>
      <c r="J70" s="82">
        <v>0</v>
      </c>
      <c r="K70" s="23" t="s">
        <v>25</v>
      </c>
      <c r="L70" s="82">
        <v>0</v>
      </c>
      <c r="M70" s="23" t="s">
        <v>25</v>
      </c>
      <c r="N70" s="82">
        <v>0</v>
      </c>
      <c r="O70" s="23" t="s">
        <v>25</v>
      </c>
      <c r="P70" s="82">
        <v>0</v>
      </c>
      <c r="Q70" s="23" t="s">
        <v>25</v>
      </c>
      <c r="R70" s="82">
        <v>0</v>
      </c>
      <c r="S70" s="23" t="s">
        <v>25</v>
      </c>
      <c r="T70" s="82">
        <v>0</v>
      </c>
      <c r="U70" s="23" t="s">
        <v>25</v>
      </c>
      <c r="V70" s="82">
        <v>0</v>
      </c>
      <c r="W70" s="23" t="s">
        <v>25</v>
      </c>
      <c r="X70" s="82">
        <v>0</v>
      </c>
      <c r="Y70" s="23" t="s">
        <v>25</v>
      </c>
      <c r="Z70" s="88">
        <v>0</v>
      </c>
      <c r="AA70" s="49" t="s">
        <v>25</v>
      </c>
      <c r="AB70" s="27">
        <f>D70+F70+H70+J70+L70+N70+P70+R70+T70+V70+X70</f>
        <v>0</v>
      </c>
      <c r="AC70" s="44"/>
      <c r="AD70" s="45"/>
    </row>
    <row r="71" spans="1:30" ht="25.5" customHeight="1" thickBot="1" thickTop="1">
      <c r="A71" s="212"/>
      <c r="B71" s="217"/>
      <c r="C71" s="21" t="s">
        <v>20</v>
      </c>
      <c r="D71" s="89">
        <f>D70-Z44</f>
        <v>0</v>
      </c>
      <c r="E71" s="30"/>
      <c r="F71" s="89">
        <f>F70-D70</f>
        <v>0</v>
      </c>
      <c r="G71" s="30"/>
      <c r="H71" s="89">
        <f>H70-F70</f>
        <v>0</v>
      </c>
      <c r="I71" s="30"/>
      <c r="J71" s="89">
        <f>J70-H70</f>
        <v>0</v>
      </c>
      <c r="K71" s="30"/>
      <c r="L71" s="89">
        <f>L70-J70</f>
        <v>0</v>
      </c>
      <c r="M71" s="30"/>
      <c r="N71" s="79">
        <f>N70-L70</f>
        <v>0</v>
      </c>
      <c r="O71" s="42"/>
      <c r="P71" s="79">
        <f>P70-N70</f>
        <v>0</v>
      </c>
      <c r="Q71" s="42"/>
      <c r="R71" s="79">
        <f>R70-P70</f>
        <v>0</v>
      </c>
      <c r="S71" s="42"/>
      <c r="T71" s="79">
        <f>T70-R70</f>
        <v>0</v>
      </c>
      <c r="U71" s="42"/>
      <c r="V71" s="79">
        <f>V70-T70</f>
        <v>0</v>
      </c>
      <c r="W71" s="42"/>
      <c r="X71" s="79">
        <f>X70-V70</f>
        <v>0</v>
      </c>
      <c r="Y71" s="42"/>
      <c r="Z71" s="85">
        <f>Z70-X70</f>
        <v>0</v>
      </c>
      <c r="AA71" s="85"/>
      <c r="AB71" s="28"/>
      <c r="AC71" s="46"/>
      <c r="AD71" s="91"/>
    </row>
    <row r="72" spans="1:30" ht="25.5" customHeight="1" thickBot="1" thickTop="1">
      <c r="A72" s="212"/>
      <c r="B72" s="218"/>
      <c r="C72" s="18" t="s">
        <v>21</v>
      </c>
      <c r="D72" s="80">
        <f>D70-D44</f>
        <v>0</v>
      </c>
      <c r="E72" s="31"/>
      <c r="F72" s="80">
        <f>F70-F44</f>
        <v>0</v>
      </c>
      <c r="G72" s="31"/>
      <c r="H72" s="80">
        <f>H70-H44</f>
        <v>0</v>
      </c>
      <c r="I72" s="31"/>
      <c r="J72" s="80">
        <f>J70-J44</f>
        <v>0</v>
      </c>
      <c r="K72" s="31"/>
      <c r="L72" s="80">
        <f>L70-L44</f>
        <v>0</v>
      </c>
      <c r="M72" s="31"/>
      <c r="N72" s="80">
        <f>N70-N44</f>
        <v>0</v>
      </c>
      <c r="O72" s="31"/>
      <c r="P72" s="80">
        <f>P70-P44</f>
        <v>0</v>
      </c>
      <c r="Q72" s="31"/>
      <c r="R72" s="80">
        <f>R70-R44</f>
        <v>0</v>
      </c>
      <c r="S72" s="31"/>
      <c r="T72" s="80">
        <f>T70-T44</f>
        <v>0</v>
      </c>
      <c r="U72" s="31"/>
      <c r="V72" s="80">
        <f>V70-V44</f>
        <v>0</v>
      </c>
      <c r="W72" s="31"/>
      <c r="X72" s="80">
        <f>X70-X44</f>
        <v>0</v>
      </c>
      <c r="Y72" s="31"/>
      <c r="Z72" s="85">
        <f>Z70-Z44</f>
        <v>0</v>
      </c>
      <c r="AA72" s="85"/>
      <c r="AB72" s="28"/>
      <c r="AC72" s="90"/>
      <c r="AD72" s="47"/>
    </row>
    <row r="73" spans="1:31" ht="24" customHeight="1" thickBot="1" thickTop="1">
      <c r="A73" s="212" t="s">
        <v>12</v>
      </c>
      <c r="B73" s="216" t="s">
        <v>16</v>
      </c>
      <c r="C73" s="20"/>
      <c r="D73" s="82">
        <v>154</v>
      </c>
      <c r="E73" s="23" t="s">
        <v>25</v>
      </c>
      <c r="F73" s="82">
        <v>143</v>
      </c>
      <c r="G73" s="23" t="s">
        <v>25</v>
      </c>
      <c r="H73" s="82">
        <v>149</v>
      </c>
      <c r="I73" s="23" t="s">
        <v>25</v>
      </c>
      <c r="J73" s="82">
        <v>124</v>
      </c>
      <c r="K73" s="23" t="s">
        <v>25</v>
      </c>
      <c r="L73" s="82">
        <v>109</v>
      </c>
      <c r="M73" s="23" t="s">
        <v>25</v>
      </c>
      <c r="N73" s="82">
        <v>160</v>
      </c>
      <c r="O73" s="23" t="s">
        <v>25</v>
      </c>
      <c r="P73" s="82">
        <v>200</v>
      </c>
      <c r="Q73" s="23" t="s">
        <v>25</v>
      </c>
      <c r="R73" s="82">
        <v>154</v>
      </c>
      <c r="S73" s="23" t="s">
        <v>25</v>
      </c>
      <c r="T73" s="82">
        <v>164</v>
      </c>
      <c r="U73" s="23" t="s">
        <v>25</v>
      </c>
      <c r="V73" s="144">
        <v>12</v>
      </c>
      <c r="W73" s="23" t="s">
        <v>25</v>
      </c>
      <c r="X73" s="153">
        <v>12</v>
      </c>
      <c r="Y73" s="23" t="s">
        <v>25</v>
      </c>
      <c r="Z73" s="154">
        <v>7</v>
      </c>
      <c r="AA73" s="49" t="s">
        <v>25</v>
      </c>
      <c r="AB73" s="27">
        <f>D73+F73+H73+J73+L73+N73+P73+R73+T73+V73+X73+Z73</f>
        <v>1388</v>
      </c>
      <c r="AC73" s="26"/>
      <c r="AD73" s="29"/>
      <c r="AE73" s="115"/>
    </row>
    <row r="74" spans="1:30" ht="25.5" customHeight="1" thickBot="1" thickTop="1">
      <c r="A74" s="212"/>
      <c r="B74" s="217"/>
      <c r="C74" s="21" t="s">
        <v>20</v>
      </c>
      <c r="D74" s="89">
        <f>D73-Z47</f>
        <v>78</v>
      </c>
      <c r="E74" s="30">
        <f>D74/Z47</f>
        <v>1.0263157894736843</v>
      </c>
      <c r="F74" s="89">
        <f>F73-D73</f>
        <v>-11</v>
      </c>
      <c r="G74" s="30">
        <f>F74/D73</f>
        <v>-0.07142857142857142</v>
      </c>
      <c r="H74" s="89">
        <f>H73-F73</f>
        <v>6</v>
      </c>
      <c r="I74" s="30">
        <f>H74/F73</f>
        <v>0.04195804195804196</v>
      </c>
      <c r="J74" s="89">
        <f>J73-H73</f>
        <v>-25</v>
      </c>
      <c r="K74" s="30">
        <f>J74/H73</f>
        <v>-0.16778523489932887</v>
      </c>
      <c r="L74" s="89">
        <f>L73-J73</f>
        <v>-15</v>
      </c>
      <c r="M74" s="30">
        <f>L74/J73</f>
        <v>-0.12096774193548387</v>
      </c>
      <c r="N74" s="79">
        <f>N73-L73</f>
        <v>51</v>
      </c>
      <c r="O74" s="42">
        <f>N74/L73</f>
        <v>0.46788990825688076</v>
      </c>
      <c r="P74" s="79">
        <f>P73-N73</f>
        <v>40</v>
      </c>
      <c r="Q74" s="42">
        <f>P74/N73</f>
        <v>0.25</v>
      </c>
      <c r="R74" s="79">
        <f>R73-P73</f>
        <v>-46</v>
      </c>
      <c r="S74" s="42">
        <f>R74/P73</f>
        <v>-0.23</v>
      </c>
      <c r="T74" s="79">
        <f>T73-R73</f>
        <v>10</v>
      </c>
      <c r="U74" s="42">
        <f>T74/R73</f>
        <v>0.06493506493506493</v>
      </c>
      <c r="V74" s="79">
        <f>V73-T73</f>
        <v>-152</v>
      </c>
      <c r="W74" s="42">
        <f>V74/T73</f>
        <v>-0.926829268292683</v>
      </c>
      <c r="X74" s="79">
        <f>X73-V73</f>
        <v>0</v>
      </c>
      <c r="Y74" s="42">
        <f>X74/V73</f>
        <v>0</v>
      </c>
      <c r="Z74" s="85">
        <f>Z73-X73</f>
        <v>-5</v>
      </c>
      <c r="AA74" s="85">
        <f>Z74/X73</f>
        <v>-0.4166666666666667</v>
      </c>
      <c r="AB74" s="148">
        <f>AB73-D73-F73-H73-J73-L73-N73-P73-R73-T73-V73</f>
        <v>19</v>
      </c>
      <c r="AC74" s="12"/>
      <c r="AD74" s="91"/>
    </row>
    <row r="75" spans="1:29" ht="25.5" customHeight="1" thickBot="1" thickTop="1">
      <c r="A75" s="212"/>
      <c r="B75" s="218"/>
      <c r="C75" s="18" t="s">
        <v>21</v>
      </c>
      <c r="D75" s="80">
        <f>D73-D47</f>
        <v>91</v>
      </c>
      <c r="E75" s="31">
        <f>D75/D47</f>
        <v>1.4444444444444444</v>
      </c>
      <c r="F75" s="80">
        <f>F73-F47</f>
        <v>78</v>
      </c>
      <c r="G75" s="31">
        <f>F75/F47</f>
        <v>1.2</v>
      </c>
      <c r="H75" s="80">
        <f>H73-H47</f>
        <v>48</v>
      </c>
      <c r="I75" s="31">
        <f>H75/H47</f>
        <v>0.4752475247524752</v>
      </c>
      <c r="J75" s="80">
        <f>J73-J47</f>
        <v>-4</v>
      </c>
      <c r="K75" s="31">
        <f>J75/J47</f>
        <v>-0.03125</v>
      </c>
      <c r="L75" s="80">
        <f>L73-L47</f>
        <v>27</v>
      </c>
      <c r="M75" s="31">
        <f>L75/L47</f>
        <v>0.32926829268292684</v>
      </c>
      <c r="N75" s="80">
        <f>N73-N47</f>
        <v>68</v>
      </c>
      <c r="O75" s="31">
        <f>N75/N47</f>
        <v>0.7391304347826086</v>
      </c>
      <c r="P75" s="80">
        <f>P73-P47</f>
        <v>95</v>
      </c>
      <c r="Q75" s="31">
        <f>P75/P47</f>
        <v>0.9047619047619048</v>
      </c>
      <c r="R75" s="80">
        <f>R73-R47</f>
        <v>20</v>
      </c>
      <c r="S75" s="31">
        <f>R75/R47</f>
        <v>0.14925373134328357</v>
      </c>
      <c r="T75" s="80">
        <f>T73-T47</f>
        <v>3</v>
      </c>
      <c r="U75" s="31">
        <f>T75/T47</f>
        <v>0.018633540372670808</v>
      </c>
      <c r="V75" s="80">
        <f>V73-V47</f>
        <v>-137</v>
      </c>
      <c r="W75" s="31">
        <f>V75/V47</f>
        <v>-0.9194630872483222</v>
      </c>
      <c r="X75" s="80">
        <f>X73-X47</f>
        <v>-121</v>
      </c>
      <c r="Y75" s="31">
        <f>X75/X47</f>
        <v>-0.9097744360902256</v>
      </c>
      <c r="Z75" s="85">
        <f>Z73-Z47</f>
        <v>-69</v>
      </c>
      <c r="AA75" s="85">
        <f>Z75/Z47</f>
        <v>-0.9078947368421053</v>
      </c>
      <c r="AB75" s="10"/>
      <c r="AC75" s="9"/>
    </row>
    <row r="76" spans="1:29" ht="13.5" thickBot="1">
      <c r="A76" s="266" t="s">
        <v>13</v>
      </c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10"/>
      <c r="AC76" s="9"/>
    </row>
    <row r="77" spans="1:29" ht="24" customHeight="1" thickBot="1">
      <c r="A77" s="212" t="s">
        <v>14</v>
      </c>
      <c r="B77" s="216" t="s">
        <v>15</v>
      </c>
      <c r="C77" s="5"/>
      <c r="D77" s="82">
        <v>301</v>
      </c>
      <c r="E77" s="23" t="s">
        <v>25</v>
      </c>
      <c r="F77" s="82">
        <v>329</v>
      </c>
      <c r="G77" s="23" t="s">
        <v>25</v>
      </c>
      <c r="H77" s="82">
        <v>241</v>
      </c>
      <c r="I77" s="23" t="s">
        <v>25</v>
      </c>
      <c r="J77" s="82">
        <v>250</v>
      </c>
      <c r="K77" s="23" t="s">
        <v>25</v>
      </c>
      <c r="L77" s="82">
        <v>222</v>
      </c>
      <c r="M77" s="23" t="s">
        <v>25</v>
      </c>
      <c r="N77" s="82">
        <v>199</v>
      </c>
      <c r="O77" s="23" t="s">
        <v>25</v>
      </c>
      <c r="P77" s="82">
        <v>264</v>
      </c>
      <c r="Q77" s="23" t="s">
        <v>25</v>
      </c>
      <c r="R77" s="82">
        <v>294</v>
      </c>
      <c r="S77" s="23" t="s">
        <v>25</v>
      </c>
      <c r="T77" s="82">
        <v>234</v>
      </c>
      <c r="U77" s="23" t="s">
        <v>25</v>
      </c>
      <c r="V77" s="82">
        <v>272</v>
      </c>
      <c r="W77" s="23" t="s">
        <v>25</v>
      </c>
      <c r="X77" s="82">
        <v>228</v>
      </c>
      <c r="Y77" s="23" t="s">
        <v>25</v>
      </c>
      <c r="Z77" s="116">
        <v>360</v>
      </c>
      <c r="AA77" s="117" t="s">
        <v>25</v>
      </c>
      <c r="AB77" s="10"/>
      <c r="AC77" s="9"/>
    </row>
    <row r="78" spans="1:29" ht="25.5" customHeight="1" thickBot="1" thickTop="1">
      <c r="A78" s="212"/>
      <c r="B78" s="217"/>
      <c r="C78" s="21" t="s">
        <v>20</v>
      </c>
      <c r="D78" s="89">
        <f>D77-Z51</f>
        <v>39</v>
      </c>
      <c r="E78" s="30">
        <f>D78/Z51</f>
        <v>0.14885496183206107</v>
      </c>
      <c r="F78" s="89">
        <f>F77-D77</f>
        <v>28</v>
      </c>
      <c r="G78" s="30">
        <f>F78/D77</f>
        <v>0.09302325581395349</v>
      </c>
      <c r="H78" s="89">
        <f>H77-F77</f>
        <v>-88</v>
      </c>
      <c r="I78" s="30">
        <f>H78/F77</f>
        <v>-0.2674772036474164</v>
      </c>
      <c r="J78" s="89">
        <f>J77-H77</f>
        <v>9</v>
      </c>
      <c r="K78" s="30">
        <f>J78/H77</f>
        <v>0.03734439834024896</v>
      </c>
      <c r="L78" s="89">
        <f>L77-J77</f>
        <v>-28</v>
      </c>
      <c r="M78" s="30">
        <f>L78/J77</f>
        <v>-0.112</v>
      </c>
      <c r="N78" s="79">
        <f>N77-L77</f>
        <v>-23</v>
      </c>
      <c r="O78" s="42">
        <f>N78/L77</f>
        <v>-0.1036036036036036</v>
      </c>
      <c r="P78" s="79">
        <f>P77-N77</f>
        <v>65</v>
      </c>
      <c r="Q78" s="42">
        <f>P78/N77</f>
        <v>0.32663316582914576</v>
      </c>
      <c r="R78" s="79">
        <f>R77-P77</f>
        <v>30</v>
      </c>
      <c r="S78" s="42">
        <f>R78/P77</f>
        <v>0.11363636363636363</v>
      </c>
      <c r="T78" s="79">
        <f>T77-R77</f>
        <v>-60</v>
      </c>
      <c r="U78" s="42">
        <f>T78/R77</f>
        <v>-0.20408163265306123</v>
      </c>
      <c r="V78" s="79">
        <f>V77-T77</f>
        <v>38</v>
      </c>
      <c r="W78" s="42">
        <f>V78/T77</f>
        <v>0.1623931623931624</v>
      </c>
      <c r="X78" s="79">
        <f>X77-V77</f>
        <v>-44</v>
      </c>
      <c r="Y78" s="42">
        <f>X78/V77</f>
        <v>-0.16176470588235295</v>
      </c>
      <c r="Z78" s="85">
        <f>Z77-X77</f>
        <v>132</v>
      </c>
      <c r="AA78" s="85">
        <f>Z78/X77</f>
        <v>0.5789473684210527</v>
      </c>
      <c r="AB78" s="10"/>
      <c r="AC78" s="9"/>
    </row>
    <row r="79" spans="1:29" ht="25.5" customHeight="1" thickBot="1" thickTop="1">
      <c r="A79" s="212"/>
      <c r="B79" s="218"/>
      <c r="C79" s="18" t="s">
        <v>21</v>
      </c>
      <c r="D79" s="80">
        <f>D77-D51</f>
        <v>125</v>
      </c>
      <c r="E79" s="31">
        <f>D79/D51</f>
        <v>0.7102272727272727</v>
      </c>
      <c r="F79" s="80">
        <f>F77-F51</f>
        <v>174</v>
      </c>
      <c r="G79" s="31">
        <f>F79/F51</f>
        <v>1.1225806451612903</v>
      </c>
      <c r="H79" s="80">
        <f>H77-H51</f>
        <v>69</v>
      </c>
      <c r="I79" s="31">
        <f>H79/H51</f>
        <v>0.4011627906976744</v>
      </c>
      <c r="J79" s="80">
        <f>J77-J51</f>
        <v>39</v>
      </c>
      <c r="K79" s="31">
        <f>J79/J51</f>
        <v>0.1848341232227488</v>
      </c>
      <c r="L79" s="80">
        <f>L77-L51</f>
        <v>-42</v>
      </c>
      <c r="M79" s="31">
        <f>L79/L51</f>
        <v>-0.1590909090909091</v>
      </c>
      <c r="N79" s="80">
        <f>N77-N51</f>
        <v>-26</v>
      </c>
      <c r="O79" s="31">
        <f>N79/N51</f>
        <v>-0.11555555555555555</v>
      </c>
      <c r="P79" s="80">
        <f>P77-P51</f>
        <v>36</v>
      </c>
      <c r="Q79" s="31">
        <f>P79/P51</f>
        <v>0.15789473684210525</v>
      </c>
      <c r="R79" s="80">
        <f>R77-R51</f>
        <v>50</v>
      </c>
      <c r="S79" s="31">
        <f>R79/R51</f>
        <v>0.20491803278688525</v>
      </c>
      <c r="T79" s="80">
        <f>T77-T51</f>
        <v>20</v>
      </c>
      <c r="U79" s="31">
        <f>T79/T51</f>
        <v>0.09345794392523364</v>
      </c>
      <c r="V79" s="80">
        <f>V77-V51</f>
        <v>-35</v>
      </c>
      <c r="W79" s="31">
        <f>V79/V51</f>
        <v>-0.11400651465798045</v>
      </c>
      <c r="X79" s="80">
        <f>X77-X51</f>
        <v>-21</v>
      </c>
      <c r="Y79" s="31">
        <f>X79/X51</f>
        <v>-0.08433734939759036</v>
      </c>
      <c r="Z79" s="85">
        <f>Z77-Z51</f>
        <v>98</v>
      </c>
      <c r="AA79" s="85">
        <f>Z79/Z51</f>
        <v>0.37404580152671757</v>
      </c>
      <c r="AB79" s="10"/>
      <c r="AC79" s="9"/>
    </row>
    <row r="80" ht="12.75">
      <c r="A80" s="157" t="s">
        <v>80</v>
      </c>
    </row>
    <row r="81" ht="12.75">
      <c r="A81" s="157"/>
    </row>
    <row r="82" ht="132.75" customHeight="1" thickBot="1">
      <c r="A82" s="157"/>
    </row>
    <row r="83" spans="1:30" ht="26.25" customHeight="1" thickBot="1" thickTop="1">
      <c r="A83" s="301" t="s">
        <v>86</v>
      </c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212" t="s">
        <v>0</v>
      </c>
      <c r="B85" s="262" t="s">
        <v>1</v>
      </c>
      <c r="C85" s="247"/>
      <c r="D85" s="214" t="s">
        <v>81</v>
      </c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9"/>
      <c r="AB85" s="250" t="s">
        <v>22</v>
      </c>
      <c r="AC85" s="235" t="s">
        <v>23</v>
      </c>
      <c r="AD85" s="236"/>
    </row>
    <row r="86" spans="1:30" ht="20.25" customHeight="1" thickBot="1" thickTop="1">
      <c r="A86" s="212"/>
      <c r="B86" s="263"/>
      <c r="C86" s="212"/>
      <c r="D86" s="239" t="s">
        <v>4</v>
      </c>
      <c r="E86" s="240"/>
      <c r="F86" s="239" t="s">
        <v>5</v>
      </c>
      <c r="G86" s="240"/>
      <c r="H86" s="239" t="s">
        <v>26</v>
      </c>
      <c r="I86" s="240"/>
      <c r="J86" s="239" t="s">
        <v>27</v>
      </c>
      <c r="K86" s="240"/>
      <c r="L86" s="239" t="s">
        <v>28</v>
      </c>
      <c r="M86" s="240"/>
      <c r="N86" s="239" t="s">
        <v>29</v>
      </c>
      <c r="O86" s="240"/>
      <c r="P86" s="239" t="s">
        <v>33</v>
      </c>
      <c r="Q86" s="240"/>
      <c r="R86" s="239" t="s">
        <v>40</v>
      </c>
      <c r="S86" s="240"/>
      <c r="T86" s="239" t="s">
        <v>45</v>
      </c>
      <c r="U86" s="240"/>
      <c r="V86" s="239" t="s">
        <v>46</v>
      </c>
      <c r="W86" s="240"/>
      <c r="X86" s="239" t="s">
        <v>49</v>
      </c>
      <c r="Y86" s="240"/>
      <c r="Z86" s="219" t="s">
        <v>50</v>
      </c>
      <c r="AA86" s="220"/>
      <c r="AB86" s="251"/>
      <c r="AC86" s="237"/>
      <c r="AD86" s="238"/>
    </row>
    <row r="87" spans="1:30" ht="24" customHeight="1" thickBot="1" thickTop="1">
      <c r="A87" s="2"/>
      <c r="B87" s="1"/>
      <c r="C87" s="266" t="s">
        <v>39</v>
      </c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3"/>
      <c r="AB87" s="252"/>
      <c r="AC87" s="24" t="s">
        <v>24</v>
      </c>
      <c r="AD87" s="25" t="s">
        <v>25</v>
      </c>
    </row>
    <row r="88" spans="1:30" ht="13.5" thickBot="1">
      <c r="A88" s="3"/>
      <c r="B88" s="3"/>
      <c r="C88" s="3"/>
      <c r="D88" s="6"/>
      <c r="E88" s="3"/>
      <c r="F88" s="36"/>
      <c r="G88" s="4"/>
      <c r="H88" s="37"/>
      <c r="I88" s="16"/>
      <c r="J88" s="36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284"/>
      <c r="AC88" s="258"/>
      <c r="AD88" s="259"/>
    </row>
    <row r="89" spans="1:30" ht="25.5" customHeight="1" thickBot="1" thickTop="1">
      <c r="A89" s="212" t="s">
        <v>7</v>
      </c>
      <c r="B89" s="216" t="s">
        <v>8</v>
      </c>
      <c r="C89" s="7"/>
      <c r="D89" s="78">
        <v>11609</v>
      </c>
      <c r="E89" s="22" t="s">
        <v>25</v>
      </c>
      <c r="F89" s="78">
        <v>11809</v>
      </c>
      <c r="G89" s="22" t="s">
        <v>25</v>
      </c>
      <c r="H89" s="78">
        <v>11724</v>
      </c>
      <c r="I89" s="22" t="s">
        <v>25</v>
      </c>
      <c r="J89" s="78">
        <v>11854</v>
      </c>
      <c r="K89" s="22" t="s">
        <v>25</v>
      </c>
      <c r="L89" s="78">
        <v>11721</v>
      </c>
      <c r="M89" s="22" t="s">
        <v>25</v>
      </c>
      <c r="N89" s="78">
        <v>11738</v>
      </c>
      <c r="O89" s="22" t="s">
        <v>25</v>
      </c>
      <c r="P89" s="78">
        <v>11743</v>
      </c>
      <c r="Q89" s="22" t="s">
        <v>25</v>
      </c>
      <c r="R89" s="78">
        <v>11567</v>
      </c>
      <c r="S89" s="22" t="s">
        <v>25</v>
      </c>
      <c r="T89" s="78">
        <v>11808</v>
      </c>
      <c r="U89" s="22" t="s">
        <v>25</v>
      </c>
      <c r="V89" s="78">
        <v>11947</v>
      </c>
      <c r="W89" s="22" t="s">
        <v>25</v>
      </c>
      <c r="X89" s="78">
        <v>11944</v>
      </c>
      <c r="Y89" s="22" t="s">
        <v>25</v>
      </c>
      <c r="Z89" s="84">
        <v>12156</v>
      </c>
      <c r="AA89" s="49" t="s">
        <v>25</v>
      </c>
      <c r="AB89" s="277"/>
      <c r="AC89" s="307"/>
      <c r="AD89" s="61"/>
    </row>
    <row r="90" spans="1:29" ht="25.5" customHeight="1" thickBot="1" thickTop="1">
      <c r="A90" s="212"/>
      <c r="B90" s="217"/>
      <c r="C90" s="17" t="s">
        <v>20</v>
      </c>
      <c r="D90" s="89">
        <f>D89-Z61</f>
        <v>106</v>
      </c>
      <c r="E90" s="30">
        <f>D90/Z61</f>
        <v>0.009214987394592715</v>
      </c>
      <c r="F90" s="89">
        <f>F89-D89</f>
        <v>200</v>
      </c>
      <c r="G90" s="30">
        <f>F90/D89</f>
        <v>0.017228012748729434</v>
      </c>
      <c r="H90" s="89">
        <f>H89-F89</f>
        <v>-85</v>
      </c>
      <c r="I90" s="30">
        <f>H90/F89</f>
        <v>-0.007197899906850707</v>
      </c>
      <c r="J90" s="89">
        <f>J89-H89</f>
        <v>130</v>
      </c>
      <c r="K90" s="30">
        <f>J90/H89</f>
        <v>0.011088365745479358</v>
      </c>
      <c r="L90" s="89">
        <f>L89-J89</f>
        <v>-133</v>
      </c>
      <c r="M90" s="30">
        <f>L90/J89</f>
        <v>-0.011219841403745571</v>
      </c>
      <c r="N90" s="79">
        <f>N89-L89</f>
        <v>17</v>
      </c>
      <c r="O90" s="42">
        <f>N90/L89</f>
        <v>0.001450388192133777</v>
      </c>
      <c r="P90" s="79">
        <f>P89-N89</f>
        <v>5</v>
      </c>
      <c r="Q90" s="42">
        <f>P90/N89</f>
        <v>0.0004259669449650707</v>
      </c>
      <c r="R90" s="79">
        <f>R89-P89</f>
        <v>-176</v>
      </c>
      <c r="S90" s="42">
        <f>R90/P89</f>
        <v>-0.014987652218342843</v>
      </c>
      <c r="T90" s="79">
        <f>T89-R89</f>
        <v>241</v>
      </c>
      <c r="U90" s="42">
        <f>T90/R89</f>
        <v>0.020835134434166163</v>
      </c>
      <c r="V90" s="79">
        <f>V89-T89</f>
        <v>139</v>
      </c>
      <c r="W90" s="42">
        <f>V90/T89</f>
        <v>0.011771680216802168</v>
      </c>
      <c r="X90" s="79">
        <f>X89-V89</f>
        <v>-3</v>
      </c>
      <c r="Y90" s="42">
        <f>X90/V89</f>
        <v>-0.00025110906503724784</v>
      </c>
      <c r="Z90" s="85">
        <f>Z89-X89</f>
        <v>212</v>
      </c>
      <c r="AA90" s="54">
        <f>Z90/X89</f>
        <v>0.017749497655726726</v>
      </c>
      <c r="AB90" s="10"/>
      <c r="AC90" s="9"/>
    </row>
    <row r="91" spans="1:29" ht="25.5" customHeight="1" thickBot="1" thickTop="1">
      <c r="A91" s="212"/>
      <c r="B91" s="218"/>
      <c r="C91" s="18" t="s">
        <v>21</v>
      </c>
      <c r="D91" s="80">
        <f>D89-D61</f>
        <v>768</v>
      </c>
      <c r="E91" s="31">
        <f>D91/D61</f>
        <v>0.07084217323125173</v>
      </c>
      <c r="F91" s="80">
        <f>F89-F61</f>
        <v>793</v>
      </c>
      <c r="G91" s="31">
        <f>F91/F61</f>
        <v>0.07198620188816267</v>
      </c>
      <c r="H91" s="80">
        <f>H89-H61</f>
        <v>691</v>
      </c>
      <c r="I91" s="31">
        <f>H91/H61</f>
        <v>0.06263029094534578</v>
      </c>
      <c r="J91" s="80">
        <f>J89-J61</f>
        <v>779</v>
      </c>
      <c r="K91" s="31">
        <f>J91/J61</f>
        <v>0.07033860045146727</v>
      </c>
      <c r="L91" s="80">
        <f>L89-L61</f>
        <v>875</v>
      </c>
      <c r="M91" s="31">
        <f>L91/L61</f>
        <v>0.08067490319011617</v>
      </c>
      <c r="N91" s="80">
        <f>N89-N61</f>
        <v>809</v>
      </c>
      <c r="O91" s="31">
        <f>N91/N61</f>
        <v>0.07402324091865678</v>
      </c>
      <c r="P91" s="80">
        <f>P89-P61</f>
        <v>534</v>
      </c>
      <c r="Q91" s="31">
        <f>P91/P61</f>
        <v>0.0476402890534392</v>
      </c>
      <c r="R91" s="80">
        <f>R89-R61</f>
        <v>452</v>
      </c>
      <c r="S91" s="31">
        <f>R91/R61</f>
        <v>0.04066576698155645</v>
      </c>
      <c r="T91" s="80">
        <f>T89-T61</f>
        <v>514</v>
      </c>
      <c r="U91" s="31">
        <f>T91/T61</f>
        <v>0.04551089073844519</v>
      </c>
      <c r="V91" s="80">
        <f>V89-V61</f>
        <v>495</v>
      </c>
      <c r="W91" s="31">
        <f>V91/V61</f>
        <v>0.043223891023402024</v>
      </c>
      <c r="X91" s="80">
        <f>X89-X61</f>
        <v>608</v>
      </c>
      <c r="Y91" s="31">
        <f>X91/X61</f>
        <v>0.053634438955539876</v>
      </c>
      <c r="Z91" s="85">
        <f>Z89-Z61</f>
        <v>653</v>
      </c>
      <c r="AA91" s="54">
        <f>Z91/Z61</f>
        <v>0.056767799704424936</v>
      </c>
      <c r="AB91" s="10"/>
      <c r="AC91" s="43"/>
    </row>
    <row r="92" spans="1:30" ht="25.5" customHeight="1" thickBot="1" thickTop="1">
      <c r="A92" s="212" t="s">
        <v>9</v>
      </c>
      <c r="B92" s="216" t="s">
        <v>19</v>
      </c>
      <c r="C92" s="19"/>
      <c r="D92" s="81">
        <v>367</v>
      </c>
      <c r="E92" s="23" t="s">
        <v>25</v>
      </c>
      <c r="F92" s="81">
        <v>367</v>
      </c>
      <c r="G92" s="23" t="s">
        <v>25</v>
      </c>
      <c r="H92" s="81">
        <v>427</v>
      </c>
      <c r="I92" s="23" t="s">
        <v>25</v>
      </c>
      <c r="J92" s="81">
        <v>310</v>
      </c>
      <c r="K92" s="23" t="s">
        <v>25</v>
      </c>
      <c r="L92" s="81">
        <v>253</v>
      </c>
      <c r="M92" s="23" t="s">
        <v>25</v>
      </c>
      <c r="N92" s="81">
        <v>295</v>
      </c>
      <c r="O92" s="23" t="s">
        <v>25</v>
      </c>
      <c r="P92" s="81">
        <v>331</v>
      </c>
      <c r="Q92" s="23" t="s">
        <v>25</v>
      </c>
      <c r="R92" s="81">
        <v>334</v>
      </c>
      <c r="S92" s="23" t="s">
        <v>25</v>
      </c>
      <c r="T92" s="81">
        <v>425</v>
      </c>
      <c r="U92" s="23" t="s">
        <v>25</v>
      </c>
      <c r="V92" s="81">
        <v>347</v>
      </c>
      <c r="W92" s="23" t="s">
        <v>25</v>
      </c>
      <c r="X92" s="81">
        <v>354</v>
      </c>
      <c r="Y92" s="23" t="s">
        <v>25</v>
      </c>
      <c r="Z92" s="87">
        <v>384</v>
      </c>
      <c r="AA92" s="49" t="s">
        <v>25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212"/>
      <c r="B93" s="217"/>
      <c r="C93" s="17" t="s">
        <v>20</v>
      </c>
      <c r="D93" s="89">
        <f>D92-Z64</f>
        <v>-2</v>
      </c>
      <c r="E93" s="30">
        <f>D93/Z64</f>
        <v>-0.005420054200542005</v>
      </c>
      <c r="F93" s="89">
        <f>F92-D92</f>
        <v>0</v>
      </c>
      <c r="G93" s="30">
        <f>F93/D92</f>
        <v>0</v>
      </c>
      <c r="H93" s="89">
        <f>H92-F92</f>
        <v>60</v>
      </c>
      <c r="I93" s="30">
        <f>H93/F92</f>
        <v>0.16348773841961853</v>
      </c>
      <c r="J93" s="89">
        <f>J92-H92</f>
        <v>-117</v>
      </c>
      <c r="K93" s="30">
        <f>J93/H92</f>
        <v>-0.27400468384074944</v>
      </c>
      <c r="L93" s="89">
        <f>L92-J92</f>
        <v>-57</v>
      </c>
      <c r="M93" s="30">
        <f>L93/J92</f>
        <v>-0.18387096774193548</v>
      </c>
      <c r="N93" s="79">
        <f>N92-L92</f>
        <v>42</v>
      </c>
      <c r="O93" s="42">
        <f>N93/L92</f>
        <v>0.16600790513833993</v>
      </c>
      <c r="P93" s="79">
        <f>P92-N92</f>
        <v>36</v>
      </c>
      <c r="Q93" s="42">
        <f>P93/N92</f>
        <v>0.12203389830508475</v>
      </c>
      <c r="R93" s="79">
        <f>R92-P92</f>
        <v>3</v>
      </c>
      <c r="S93" s="42">
        <f>R93/P92</f>
        <v>0.00906344410876133</v>
      </c>
      <c r="T93" s="79">
        <f>T92-R92</f>
        <v>91</v>
      </c>
      <c r="U93" s="42">
        <f>T93/R92</f>
        <v>0.27245508982035926</v>
      </c>
      <c r="V93" s="79">
        <f>V92-T92</f>
        <v>-78</v>
      </c>
      <c r="W93" s="42">
        <f>V93/T92</f>
        <v>-0.18352941176470589</v>
      </c>
      <c r="X93" s="79">
        <f>X92-V92</f>
        <v>7</v>
      </c>
      <c r="Y93" s="42">
        <f>X93/V92</f>
        <v>0.020172910662824207</v>
      </c>
      <c r="Z93" s="85">
        <f>Z92-X92</f>
        <v>30</v>
      </c>
      <c r="AA93" s="54">
        <f>Z93/X92</f>
        <v>0.0847457627118644</v>
      </c>
      <c r="AB93" s="148">
        <f>X92+Z92</f>
        <v>738</v>
      </c>
      <c r="AC93" s="48"/>
      <c r="AD93" s="91"/>
    </row>
    <row r="94" spans="1:30" ht="25.5" customHeight="1" thickBot="1" thickTop="1">
      <c r="A94" s="212"/>
      <c r="B94" s="218"/>
      <c r="C94" s="18" t="s">
        <v>21</v>
      </c>
      <c r="D94" s="80">
        <f>D92-D64</f>
        <v>-114</v>
      </c>
      <c r="E94" s="31">
        <f>D94/D64</f>
        <v>-0.23700623700623702</v>
      </c>
      <c r="F94" s="80">
        <f>F92-F64</f>
        <v>-75</v>
      </c>
      <c r="G94" s="31">
        <f>F94/F64</f>
        <v>-0.16968325791855204</v>
      </c>
      <c r="H94" s="80">
        <f>H92-H64</f>
        <v>-30</v>
      </c>
      <c r="I94" s="31">
        <f>H94/H64</f>
        <v>-0.06564551422319474</v>
      </c>
      <c r="J94" s="80">
        <f>J92-J64</f>
        <v>23</v>
      </c>
      <c r="K94" s="31">
        <f>J94/J64</f>
        <v>0.08013937282229965</v>
      </c>
      <c r="L94" s="80">
        <f>L92-L64</f>
        <v>6</v>
      </c>
      <c r="M94" s="31">
        <f>L94/L64</f>
        <v>0.024291497975708502</v>
      </c>
      <c r="N94" s="80">
        <f>N92-N64</f>
        <v>-90</v>
      </c>
      <c r="O94" s="31">
        <f>N94/N64</f>
        <v>-0.23376623376623376</v>
      </c>
      <c r="P94" s="80">
        <f>P92-P64</f>
        <v>-127</v>
      </c>
      <c r="Q94" s="31">
        <f>P94/P64</f>
        <v>-0.27729257641921395</v>
      </c>
      <c r="R94" s="80">
        <f>R92-R64</f>
        <v>-63</v>
      </c>
      <c r="S94" s="31">
        <f>R94/R64</f>
        <v>-0.15869017632241814</v>
      </c>
      <c r="T94" s="80">
        <f>T92-T64</f>
        <v>1</v>
      </c>
      <c r="U94" s="31">
        <f>T94/T64</f>
        <v>0.0023584905660377358</v>
      </c>
      <c r="V94" s="80">
        <f>V92-V64</f>
        <v>-33</v>
      </c>
      <c r="W94" s="31">
        <f>V94/V64</f>
        <v>-0.0868421052631579</v>
      </c>
      <c r="X94" s="80">
        <f>X92-X64</f>
        <v>-38</v>
      </c>
      <c r="Y94" s="31">
        <f>X94/X64</f>
        <v>-0.09693877551020408</v>
      </c>
      <c r="Z94" s="85">
        <f>Z92-Z64</f>
        <v>15</v>
      </c>
      <c r="AA94" s="54">
        <f>Z94/Z64</f>
        <v>0.04065040650406504</v>
      </c>
      <c r="AB94" s="28"/>
      <c r="AC94" s="90"/>
      <c r="AD94" s="47"/>
    </row>
    <row r="95" spans="1:30" ht="25.5" customHeight="1" thickBot="1" thickTop="1">
      <c r="A95" s="212" t="s">
        <v>10</v>
      </c>
      <c r="B95" s="216" t="s">
        <v>17</v>
      </c>
      <c r="C95" s="20"/>
      <c r="D95" s="82">
        <v>40</v>
      </c>
      <c r="E95" s="23" t="s">
        <v>25</v>
      </c>
      <c r="F95" s="82">
        <v>62</v>
      </c>
      <c r="G95" s="23" t="s">
        <v>25</v>
      </c>
      <c r="H95" s="82">
        <v>93</v>
      </c>
      <c r="I95" s="23" t="s">
        <v>25</v>
      </c>
      <c r="J95" s="82">
        <v>81</v>
      </c>
      <c r="K95" s="23" t="s">
        <v>25</v>
      </c>
      <c r="L95" s="82">
        <v>65</v>
      </c>
      <c r="M95" s="23" t="s">
        <v>25</v>
      </c>
      <c r="N95" s="82">
        <v>70</v>
      </c>
      <c r="O95" s="23" t="s">
        <v>25</v>
      </c>
      <c r="P95" s="82">
        <v>96</v>
      </c>
      <c r="Q95" s="23" t="s">
        <v>25</v>
      </c>
      <c r="R95" s="82">
        <v>89</v>
      </c>
      <c r="S95" s="23" t="s">
        <v>25</v>
      </c>
      <c r="T95" s="82">
        <v>123</v>
      </c>
      <c r="U95" s="23" t="s">
        <v>25</v>
      </c>
      <c r="V95" s="82">
        <v>90</v>
      </c>
      <c r="W95" s="23" t="s">
        <v>25</v>
      </c>
      <c r="X95" s="82">
        <v>94</v>
      </c>
      <c r="Y95" s="23" t="s">
        <v>25</v>
      </c>
      <c r="Z95" s="88">
        <v>72</v>
      </c>
      <c r="AA95" s="49" t="s">
        <v>25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212"/>
      <c r="B96" s="217"/>
      <c r="C96" s="21" t="s">
        <v>20</v>
      </c>
      <c r="D96" s="89">
        <f>D95-Z67</f>
        <v>-26</v>
      </c>
      <c r="E96" s="30">
        <f>D96/Z67</f>
        <v>-0.3939393939393939</v>
      </c>
      <c r="F96" s="89">
        <f>F95-D95</f>
        <v>22</v>
      </c>
      <c r="G96" s="30">
        <f>F96/D95</f>
        <v>0.55</v>
      </c>
      <c r="H96" s="89">
        <f>H95-F95</f>
        <v>31</v>
      </c>
      <c r="I96" s="30">
        <f>H96/F95</f>
        <v>0.5</v>
      </c>
      <c r="J96" s="89">
        <f>J95-H95</f>
        <v>-12</v>
      </c>
      <c r="K96" s="30">
        <f>J96/H95</f>
        <v>-0.12903225806451613</v>
      </c>
      <c r="L96" s="89">
        <f>L95-J95</f>
        <v>-16</v>
      </c>
      <c r="M96" s="30">
        <f>L96/J95</f>
        <v>-0.19753086419753085</v>
      </c>
      <c r="N96" s="79">
        <f>N95-L95</f>
        <v>5</v>
      </c>
      <c r="O96" s="42">
        <f>N96/L95</f>
        <v>0.07692307692307693</v>
      </c>
      <c r="P96" s="79">
        <f>P95-N95</f>
        <v>26</v>
      </c>
      <c r="Q96" s="42">
        <f>P96/N95</f>
        <v>0.37142857142857144</v>
      </c>
      <c r="R96" s="79">
        <f>R95-P95</f>
        <v>-7</v>
      </c>
      <c r="S96" s="42">
        <f>R96/P95</f>
        <v>-0.07291666666666667</v>
      </c>
      <c r="T96" s="79">
        <f>T95-R95</f>
        <v>34</v>
      </c>
      <c r="U96" s="42">
        <f>T96/R95</f>
        <v>0.38202247191011235</v>
      </c>
      <c r="V96" s="79">
        <f>V95-T95</f>
        <v>-33</v>
      </c>
      <c r="W96" s="42">
        <f>V96/T95</f>
        <v>-0.2682926829268293</v>
      </c>
      <c r="X96" s="79">
        <f>X95-V95</f>
        <v>4</v>
      </c>
      <c r="Y96" s="42">
        <f>X96/V95</f>
        <v>0.044444444444444446</v>
      </c>
      <c r="Z96" s="85">
        <f>Z95-X95</f>
        <v>-22</v>
      </c>
      <c r="AA96" s="54">
        <f>Z96/X95</f>
        <v>-0.23404255319148937</v>
      </c>
      <c r="AB96" s="148">
        <f>X95+Z95</f>
        <v>166</v>
      </c>
      <c r="AC96" s="48"/>
      <c r="AD96" s="91"/>
    </row>
    <row r="97" spans="1:30" ht="25.5" customHeight="1" thickBot="1" thickTop="1">
      <c r="A97" s="212"/>
      <c r="B97" s="218"/>
      <c r="C97" s="18" t="s">
        <v>21</v>
      </c>
      <c r="D97" s="80">
        <f>D95-D67</f>
        <v>-17</v>
      </c>
      <c r="E97" s="31">
        <f>D97/D67</f>
        <v>-0.2982456140350877</v>
      </c>
      <c r="F97" s="80">
        <f>F96-F67</f>
        <v>-45</v>
      </c>
      <c r="G97" s="31">
        <f>F97/F67</f>
        <v>-0.6716417910447762</v>
      </c>
      <c r="H97" s="80">
        <f>H96-H67</f>
        <v>-43</v>
      </c>
      <c r="I97" s="31">
        <f>H97/H67</f>
        <v>-0.581081081081081</v>
      </c>
      <c r="J97" s="80">
        <f>J96-J67</f>
        <v>-80</v>
      </c>
      <c r="K97" s="31">
        <f>J97/J67</f>
        <v>-1.1764705882352942</v>
      </c>
      <c r="L97" s="80">
        <f>L96-L67</f>
        <v>-135</v>
      </c>
      <c r="M97" s="31">
        <f>L97/L67</f>
        <v>-1.134453781512605</v>
      </c>
      <c r="N97" s="80">
        <f>N96-N67</f>
        <v>-73</v>
      </c>
      <c r="O97" s="31">
        <f>N97/N67</f>
        <v>-0.9358974358974359</v>
      </c>
      <c r="P97" s="80">
        <f>P96-P67</f>
        <v>-65</v>
      </c>
      <c r="Q97" s="31">
        <f>P97/P67</f>
        <v>-0.7142857142857143</v>
      </c>
      <c r="R97" s="80">
        <f>R96-R67</f>
        <v>-77</v>
      </c>
      <c r="S97" s="31">
        <f>R97/R67</f>
        <v>-1.1</v>
      </c>
      <c r="T97" s="80">
        <f>T96-T67</f>
        <v>-77</v>
      </c>
      <c r="U97" s="31">
        <f>T97/T67</f>
        <v>-0.6936936936936937</v>
      </c>
      <c r="V97" s="80">
        <f>V96-V67</f>
        <v>-109</v>
      </c>
      <c r="W97" s="31">
        <f>V97/V67</f>
        <v>-1.4342105263157894</v>
      </c>
      <c r="X97" s="80">
        <f>X96-X67</f>
        <v>-94</v>
      </c>
      <c r="Y97" s="31">
        <f>X97/X67</f>
        <v>-0.9591836734693877</v>
      </c>
      <c r="Z97" s="85">
        <f>Z96-Z67</f>
        <v>-88</v>
      </c>
      <c r="AA97" s="54">
        <f>Z97/Z67</f>
        <v>-1.3333333333333333</v>
      </c>
      <c r="AB97" s="28"/>
      <c r="AC97" s="48"/>
      <c r="AD97" s="47"/>
    </row>
    <row r="98" spans="1:30" ht="25.5" customHeight="1" thickBot="1" thickTop="1">
      <c r="A98" s="212" t="s">
        <v>11</v>
      </c>
      <c r="B98" s="216" t="s">
        <v>18</v>
      </c>
      <c r="C98" s="20"/>
      <c r="D98" s="82">
        <v>0</v>
      </c>
      <c r="E98" s="23" t="s">
        <v>25</v>
      </c>
      <c r="F98" s="82">
        <v>0</v>
      </c>
      <c r="G98" s="23" t="s">
        <v>25</v>
      </c>
      <c r="H98" s="82">
        <v>0</v>
      </c>
      <c r="I98" s="23" t="s">
        <v>25</v>
      </c>
      <c r="J98" s="82">
        <v>0</v>
      </c>
      <c r="K98" s="23" t="s">
        <v>25</v>
      </c>
      <c r="L98" s="82">
        <v>0</v>
      </c>
      <c r="M98" s="23" t="s">
        <v>25</v>
      </c>
      <c r="N98" s="82">
        <v>0</v>
      </c>
      <c r="O98" s="23" t="s">
        <v>25</v>
      </c>
      <c r="P98" s="82">
        <v>0</v>
      </c>
      <c r="Q98" s="23" t="s">
        <v>25</v>
      </c>
      <c r="R98" s="82">
        <v>0</v>
      </c>
      <c r="S98" s="23" t="s">
        <v>25</v>
      </c>
      <c r="T98" s="82">
        <v>0</v>
      </c>
      <c r="U98" s="23" t="s">
        <v>25</v>
      </c>
      <c r="V98" s="82">
        <v>0</v>
      </c>
      <c r="W98" s="23" t="s">
        <v>25</v>
      </c>
      <c r="X98" s="82">
        <v>0</v>
      </c>
      <c r="Y98" s="23" t="s">
        <v>25</v>
      </c>
      <c r="Z98" s="88">
        <v>0</v>
      </c>
      <c r="AA98" s="49" t="s">
        <v>25</v>
      </c>
      <c r="AB98" s="27">
        <f>D98+F98+H98+J98+L98+N98+P98+R98+T98+V98+X98</f>
        <v>0</v>
      </c>
      <c r="AC98" s="44"/>
      <c r="AD98" s="45"/>
    </row>
    <row r="99" spans="1:30" ht="25.5" customHeight="1" thickBot="1" thickTop="1">
      <c r="A99" s="212"/>
      <c r="B99" s="217"/>
      <c r="C99" s="21" t="s">
        <v>20</v>
      </c>
      <c r="D99" s="89">
        <f>D98-Z70</f>
        <v>0</v>
      </c>
      <c r="E99" s="30"/>
      <c r="F99" s="89">
        <f>F98-D98</f>
        <v>0</v>
      </c>
      <c r="G99" s="30"/>
      <c r="H99" s="89">
        <f>H98-F98</f>
        <v>0</v>
      </c>
      <c r="I99" s="30"/>
      <c r="J99" s="89">
        <f>J98-H98</f>
        <v>0</v>
      </c>
      <c r="K99" s="30"/>
      <c r="L99" s="89">
        <f>L98-J98</f>
        <v>0</v>
      </c>
      <c r="M99" s="30"/>
      <c r="N99" s="79">
        <f>N98-L98</f>
        <v>0</v>
      </c>
      <c r="O99" s="42"/>
      <c r="P99" s="79">
        <f>P98-N98</f>
        <v>0</v>
      </c>
      <c r="Q99" s="42"/>
      <c r="R99" s="79">
        <f>R98-P98</f>
        <v>0</v>
      </c>
      <c r="S99" s="42"/>
      <c r="T99" s="79">
        <f>T98-R98</f>
        <v>0</v>
      </c>
      <c r="U99" s="42"/>
      <c r="V99" s="79">
        <f>V98-T98</f>
        <v>0</v>
      </c>
      <c r="W99" s="42"/>
      <c r="X99" s="79">
        <f>X98-V98</f>
        <v>0</v>
      </c>
      <c r="Y99" s="42"/>
      <c r="Z99" s="85">
        <f>Z98-X98</f>
        <v>0</v>
      </c>
      <c r="AA99" s="85"/>
      <c r="AB99" s="28"/>
      <c r="AC99" s="46"/>
      <c r="AD99" s="91"/>
    </row>
    <row r="100" spans="1:30" ht="25.5" customHeight="1" thickBot="1" thickTop="1">
      <c r="A100" s="212"/>
      <c r="B100" s="218"/>
      <c r="C100" s="18" t="s">
        <v>21</v>
      </c>
      <c r="D100" s="80">
        <f>D98-D70</f>
        <v>0</v>
      </c>
      <c r="E100" s="31"/>
      <c r="F100" s="80">
        <f>F98-F70</f>
        <v>0</v>
      </c>
      <c r="G100" s="31"/>
      <c r="H100" s="80">
        <f>H98-H70</f>
        <v>0</v>
      </c>
      <c r="I100" s="31"/>
      <c r="J100" s="80">
        <f>J98-J70</f>
        <v>0</v>
      </c>
      <c r="K100" s="31"/>
      <c r="L100" s="80">
        <f>L98-L70</f>
        <v>0</v>
      </c>
      <c r="M100" s="31"/>
      <c r="N100" s="80">
        <f>N98-N70</f>
        <v>0</v>
      </c>
      <c r="O100" s="31"/>
      <c r="P100" s="80">
        <f>P98-P70</f>
        <v>0</v>
      </c>
      <c r="Q100" s="31"/>
      <c r="R100" s="80">
        <f>R98-R70</f>
        <v>0</v>
      </c>
      <c r="S100" s="31"/>
      <c r="T100" s="80">
        <f>T98-T70</f>
        <v>0</v>
      </c>
      <c r="U100" s="31"/>
      <c r="V100" s="80">
        <f>V98-V70</f>
        <v>0</v>
      </c>
      <c r="W100" s="31"/>
      <c r="X100" s="80">
        <f>X98-X70</f>
        <v>0</v>
      </c>
      <c r="Y100" s="31"/>
      <c r="Z100" s="85">
        <f>Z98-Z70</f>
        <v>0</v>
      </c>
      <c r="AA100" s="85"/>
      <c r="AB100" s="28"/>
      <c r="AC100" s="90"/>
      <c r="AD100" s="47"/>
    </row>
    <row r="101" spans="1:30" ht="25.5" customHeight="1" thickBot="1" thickTop="1">
      <c r="A101" s="212" t="s">
        <v>12</v>
      </c>
      <c r="B101" s="216" t="s">
        <v>16</v>
      </c>
      <c r="C101" s="20"/>
      <c r="D101" s="82">
        <v>152</v>
      </c>
      <c r="E101" s="23" t="s">
        <v>25</v>
      </c>
      <c r="F101" s="82">
        <v>164</v>
      </c>
      <c r="G101" s="23" t="s">
        <v>25</v>
      </c>
      <c r="H101" s="82">
        <v>143</v>
      </c>
      <c r="I101" s="23" t="s">
        <v>25</v>
      </c>
      <c r="J101" s="82">
        <v>140</v>
      </c>
      <c r="K101" s="23" t="s">
        <v>25</v>
      </c>
      <c r="L101" s="82">
        <v>119</v>
      </c>
      <c r="M101" s="23" t="s">
        <v>25</v>
      </c>
      <c r="N101" s="82">
        <v>101</v>
      </c>
      <c r="O101" s="23" t="s">
        <v>25</v>
      </c>
      <c r="P101" s="153">
        <v>7</v>
      </c>
      <c r="Q101" s="23" t="s">
        <v>25</v>
      </c>
      <c r="R101" s="153">
        <v>1</v>
      </c>
      <c r="S101" s="23" t="s">
        <v>25</v>
      </c>
      <c r="T101" s="153">
        <v>0</v>
      </c>
      <c r="U101" s="23" t="s">
        <v>25</v>
      </c>
      <c r="V101" s="144">
        <v>2</v>
      </c>
      <c r="W101" s="23" t="s">
        <v>25</v>
      </c>
      <c r="X101" s="153">
        <v>4</v>
      </c>
      <c r="Y101" s="23" t="s">
        <v>25</v>
      </c>
      <c r="Z101" s="154">
        <v>2</v>
      </c>
      <c r="AA101" s="49" t="s">
        <v>25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212"/>
      <c r="B102" s="217"/>
      <c r="C102" s="21" t="s">
        <v>20</v>
      </c>
      <c r="D102" s="89">
        <f>D101-Z73</f>
        <v>145</v>
      </c>
      <c r="E102" s="30">
        <f>D102/Z73</f>
        <v>20.714285714285715</v>
      </c>
      <c r="F102" s="89">
        <f>F101-D101</f>
        <v>12</v>
      </c>
      <c r="G102" s="30">
        <f>F102/D101</f>
        <v>0.07894736842105263</v>
      </c>
      <c r="H102" s="89">
        <f>H101-F101</f>
        <v>-21</v>
      </c>
      <c r="I102" s="30">
        <f>H102/F101</f>
        <v>-0.12804878048780488</v>
      </c>
      <c r="J102" s="89">
        <f>J101-H101</f>
        <v>-3</v>
      </c>
      <c r="K102" s="30">
        <f>J102/H101</f>
        <v>-0.02097902097902098</v>
      </c>
      <c r="L102" s="89">
        <f>L101-J101</f>
        <v>-21</v>
      </c>
      <c r="M102" s="30">
        <f>L102/J101</f>
        <v>-0.15</v>
      </c>
      <c r="N102" s="79">
        <f>N101-L101</f>
        <v>-18</v>
      </c>
      <c r="O102" s="42">
        <f>N102/L101</f>
        <v>-0.15126050420168066</v>
      </c>
      <c r="P102" s="79">
        <f>P101-N101</f>
        <v>-94</v>
      </c>
      <c r="Q102" s="42">
        <f>P102/N101</f>
        <v>-0.9306930693069307</v>
      </c>
      <c r="R102" s="79">
        <f>R101-P101</f>
        <v>-6</v>
      </c>
      <c r="S102" s="42">
        <f>R102/P101</f>
        <v>-0.8571428571428571</v>
      </c>
      <c r="T102" s="79">
        <f>T101-R101</f>
        <v>-1</v>
      </c>
      <c r="U102" s="42">
        <f>T102/R101</f>
        <v>-1</v>
      </c>
      <c r="V102" s="79">
        <f>V101-T101</f>
        <v>2</v>
      </c>
      <c r="W102" s="42" t="e">
        <f>V102/T101</f>
        <v>#DIV/0!</v>
      </c>
      <c r="X102" s="79">
        <f>X101-V101</f>
        <v>2</v>
      </c>
      <c r="Y102" s="42">
        <f>X102/V101</f>
        <v>1</v>
      </c>
      <c r="Z102" s="85">
        <f>Z101-X101</f>
        <v>-2</v>
      </c>
      <c r="AA102" s="85">
        <f>Z102/X101</f>
        <v>-0.5</v>
      </c>
      <c r="AB102" s="148">
        <f>X101+Z101</f>
        <v>6</v>
      </c>
      <c r="AC102" s="12"/>
      <c r="AD102" s="91"/>
    </row>
    <row r="103" spans="1:29" ht="25.5" customHeight="1" thickBot="1" thickTop="1">
      <c r="A103" s="212"/>
      <c r="B103" s="218"/>
      <c r="C103" s="18" t="s">
        <v>21</v>
      </c>
      <c r="D103" s="80">
        <f>D101-D73</f>
        <v>-2</v>
      </c>
      <c r="E103" s="31">
        <f>D103/D73</f>
        <v>-0.012987012987012988</v>
      </c>
      <c r="F103" s="80">
        <f>F101-F73</f>
        <v>21</v>
      </c>
      <c r="G103" s="31">
        <f>F103/F73</f>
        <v>0.14685314685314685</v>
      </c>
      <c r="H103" s="80">
        <f>H101-H73</f>
        <v>-6</v>
      </c>
      <c r="I103" s="31">
        <f>H103/H73</f>
        <v>-0.040268456375838924</v>
      </c>
      <c r="J103" s="80">
        <f>J101-J73</f>
        <v>16</v>
      </c>
      <c r="K103" s="31">
        <f>J103/J73</f>
        <v>0.12903225806451613</v>
      </c>
      <c r="L103" s="80">
        <f>L101-L73</f>
        <v>10</v>
      </c>
      <c r="M103" s="31">
        <f>L103/L73</f>
        <v>0.09174311926605505</v>
      </c>
      <c r="N103" s="80">
        <f>N101-N73</f>
        <v>-59</v>
      </c>
      <c r="O103" s="31">
        <f>N103/N73</f>
        <v>-0.36875</v>
      </c>
      <c r="P103" s="80">
        <f>P101-P73</f>
        <v>-193</v>
      </c>
      <c r="Q103" s="31">
        <f>P103/P73</f>
        <v>-0.965</v>
      </c>
      <c r="R103" s="80">
        <f>R101-R73</f>
        <v>-153</v>
      </c>
      <c r="S103" s="31">
        <f>R103/R73</f>
        <v>-0.9935064935064936</v>
      </c>
      <c r="T103" s="80">
        <f>T101-T73</f>
        <v>-164</v>
      </c>
      <c r="U103" s="31">
        <f>T103/T73</f>
        <v>-1</v>
      </c>
      <c r="V103" s="80">
        <f>V101-V73</f>
        <v>-10</v>
      </c>
      <c r="W103" s="31">
        <f>V103/V73</f>
        <v>-0.8333333333333334</v>
      </c>
      <c r="X103" s="80">
        <f>X101-X73</f>
        <v>-8</v>
      </c>
      <c r="Y103" s="31">
        <f>X103/X73</f>
        <v>-0.6666666666666666</v>
      </c>
      <c r="Z103" s="85">
        <f>Z101-Z73</f>
        <v>-5</v>
      </c>
      <c r="AA103" s="85">
        <f>Z103/Z73</f>
        <v>-0.7142857142857143</v>
      </c>
      <c r="AB103" s="10"/>
      <c r="AC103" s="9"/>
    </row>
    <row r="104" spans="1:29" ht="25.5" customHeight="1" thickBot="1">
      <c r="A104" s="266" t="s">
        <v>13</v>
      </c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10"/>
      <c r="AC104" s="9"/>
    </row>
    <row r="105" spans="1:29" ht="25.5" customHeight="1" thickBot="1">
      <c r="A105" s="212" t="s">
        <v>14</v>
      </c>
      <c r="B105" s="216" t="s">
        <v>15</v>
      </c>
      <c r="C105" s="5"/>
      <c r="D105" s="82">
        <v>372</v>
      </c>
      <c r="E105" s="23" t="s">
        <v>25</v>
      </c>
      <c r="F105" s="82">
        <v>320</v>
      </c>
      <c r="G105" s="23" t="s">
        <v>25</v>
      </c>
      <c r="H105" s="82">
        <v>301</v>
      </c>
      <c r="I105" s="23" t="s">
        <v>25</v>
      </c>
      <c r="J105" s="82">
        <v>332</v>
      </c>
      <c r="K105" s="23" t="s">
        <v>25</v>
      </c>
      <c r="L105" s="82">
        <v>324</v>
      </c>
      <c r="M105" s="23" t="s">
        <v>25</v>
      </c>
      <c r="N105" s="82">
        <v>286</v>
      </c>
      <c r="O105" s="23" t="s">
        <v>25</v>
      </c>
      <c r="P105" s="82">
        <v>274</v>
      </c>
      <c r="Q105" s="23" t="s">
        <v>25</v>
      </c>
      <c r="R105" s="82">
        <v>264</v>
      </c>
      <c r="S105" s="23" t="s">
        <v>25</v>
      </c>
      <c r="T105" s="82">
        <v>281</v>
      </c>
      <c r="U105" s="23" t="s">
        <v>25</v>
      </c>
      <c r="V105" s="82">
        <v>259</v>
      </c>
      <c r="W105" s="23" t="s">
        <v>25</v>
      </c>
      <c r="X105" s="82">
        <v>184</v>
      </c>
      <c r="Y105" s="23" t="s">
        <v>25</v>
      </c>
      <c r="Z105" s="116">
        <v>228</v>
      </c>
      <c r="AA105" s="117" t="s">
        <v>25</v>
      </c>
      <c r="AB105" s="10"/>
      <c r="AC105" s="9"/>
    </row>
    <row r="106" spans="1:29" ht="25.5" customHeight="1" thickBot="1" thickTop="1">
      <c r="A106" s="212"/>
      <c r="B106" s="217"/>
      <c r="C106" s="21" t="s">
        <v>20</v>
      </c>
      <c r="D106" s="89">
        <f>D105-Z77</f>
        <v>12</v>
      </c>
      <c r="E106" s="30">
        <f>D106/Z77</f>
        <v>0.03333333333333333</v>
      </c>
      <c r="F106" s="89">
        <f>F105-D105</f>
        <v>-52</v>
      </c>
      <c r="G106" s="30">
        <f>F106/D105</f>
        <v>-0.13978494623655913</v>
      </c>
      <c r="H106" s="89">
        <f>H105-F105</f>
        <v>-19</v>
      </c>
      <c r="I106" s="30">
        <f>H106/F105</f>
        <v>-0.059375</v>
      </c>
      <c r="J106" s="89">
        <f>J105-H105</f>
        <v>31</v>
      </c>
      <c r="K106" s="30">
        <f>J106/H105</f>
        <v>0.10299003322259136</v>
      </c>
      <c r="L106" s="89">
        <f>L105-J105</f>
        <v>-8</v>
      </c>
      <c r="M106" s="30">
        <f>L106/J105</f>
        <v>-0.024096385542168676</v>
      </c>
      <c r="N106" s="79">
        <f>N105-L105</f>
        <v>-38</v>
      </c>
      <c r="O106" s="42">
        <f>N106/L105</f>
        <v>-0.11728395061728394</v>
      </c>
      <c r="P106" s="79">
        <f>P105-N105</f>
        <v>-12</v>
      </c>
      <c r="Q106" s="42">
        <f>P106/N105</f>
        <v>-0.04195804195804196</v>
      </c>
      <c r="R106" s="79">
        <f>R105-P105</f>
        <v>-10</v>
      </c>
      <c r="S106" s="42">
        <f>R106/P105</f>
        <v>-0.0364963503649635</v>
      </c>
      <c r="T106" s="79">
        <f>T105-R105</f>
        <v>17</v>
      </c>
      <c r="U106" s="42">
        <f>T106/R105</f>
        <v>0.06439393939393939</v>
      </c>
      <c r="V106" s="79">
        <f>V105-T105</f>
        <v>-22</v>
      </c>
      <c r="W106" s="42">
        <f>V106/T105</f>
        <v>-0.07829181494661921</v>
      </c>
      <c r="X106" s="79">
        <f>X105-V105</f>
        <v>-75</v>
      </c>
      <c r="Y106" s="42">
        <f>X106/V105</f>
        <v>-0.28957528957528955</v>
      </c>
      <c r="Z106" s="85">
        <f>Z105-X105</f>
        <v>44</v>
      </c>
      <c r="AA106" s="85">
        <f>Z106/X105</f>
        <v>0.2391304347826087</v>
      </c>
      <c r="AB106" s="10"/>
      <c r="AC106" s="9"/>
    </row>
    <row r="107" spans="1:29" ht="25.5" customHeight="1" thickBot="1" thickTop="1">
      <c r="A107" s="212"/>
      <c r="B107" s="218"/>
      <c r="C107" s="18" t="s">
        <v>21</v>
      </c>
      <c r="D107" s="80">
        <f>D105-D77</f>
        <v>71</v>
      </c>
      <c r="E107" s="31">
        <f>D107/D77</f>
        <v>0.23588039867109634</v>
      </c>
      <c r="F107" s="80">
        <f>F105-F77</f>
        <v>-9</v>
      </c>
      <c r="G107" s="31">
        <f>F107/F77</f>
        <v>-0.02735562310030395</v>
      </c>
      <c r="H107" s="80">
        <f>H105-H77</f>
        <v>60</v>
      </c>
      <c r="I107" s="31">
        <f>H107/H77</f>
        <v>0.24896265560165975</v>
      </c>
      <c r="J107" s="80">
        <f>J105-J77</f>
        <v>82</v>
      </c>
      <c r="K107" s="31">
        <f>J107/J77</f>
        <v>0.328</v>
      </c>
      <c r="L107" s="80">
        <f>L105-L77</f>
        <v>102</v>
      </c>
      <c r="M107" s="31">
        <f>L107/L77</f>
        <v>0.4594594594594595</v>
      </c>
      <c r="N107" s="80">
        <f>N105-N77</f>
        <v>87</v>
      </c>
      <c r="O107" s="31">
        <f>N107/N77</f>
        <v>0.4371859296482412</v>
      </c>
      <c r="P107" s="80">
        <f>P105-P77</f>
        <v>10</v>
      </c>
      <c r="Q107" s="31">
        <f>P107/P77</f>
        <v>0.03787878787878788</v>
      </c>
      <c r="R107" s="80">
        <f>R105-R77</f>
        <v>-30</v>
      </c>
      <c r="S107" s="31">
        <f>R107/R77</f>
        <v>-0.10204081632653061</v>
      </c>
      <c r="T107" s="80">
        <f>T105-T77</f>
        <v>47</v>
      </c>
      <c r="U107" s="31">
        <f>T107/T77</f>
        <v>0.20085470085470086</v>
      </c>
      <c r="V107" s="80">
        <f>V105-V77</f>
        <v>-13</v>
      </c>
      <c r="W107" s="31">
        <f>V107/V77</f>
        <v>-0.04779411764705882</v>
      </c>
      <c r="X107" s="80">
        <f>X105-X77</f>
        <v>-44</v>
      </c>
      <c r="Y107" s="31">
        <f>X107/X77</f>
        <v>-0.19298245614035087</v>
      </c>
      <c r="Z107" s="85">
        <f>Z105-Z77</f>
        <v>-132</v>
      </c>
      <c r="AA107" s="85">
        <f>Z107/Z77</f>
        <v>-0.36666666666666664</v>
      </c>
      <c r="AB107" s="10"/>
      <c r="AC107" s="9"/>
    </row>
    <row r="108" ht="12.75">
      <c r="A108" s="157" t="s">
        <v>83</v>
      </c>
    </row>
    <row r="110" ht="13.5" thickBot="1"/>
    <row r="111" spans="1:30" ht="36.75" customHeight="1" thickBot="1" thickTop="1">
      <c r="A111" s="301" t="s">
        <v>99</v>
      </c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212" t="s">
        <v>0</v>
      </c>
      <c r="B113" s="262" t="s">
        <v>1</v>
      </c>
      <c r="C113" s="247"/>
      <c r="D113" s="214" t="s">
        <v>96</v>
      </c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9"/>
      <c r="AB113" s="250" t="s">
        <v>22</v>
      </c>
      <c r="AC113" s="235" t="s">
        <v>23</v>
      </c>
      <c r="AD113" s="236"/>
    </row>
    <row r="114" spans="1:30" ht="19.5" customHeight="1" thickBot="1" thickTop="1">
      <c r="A114" s="212"/>
      <c r="B114" s="263"/>
      <c r="C114" s="212"/>
      <c r="D114" s="239" t="s">
        <v>4</v>
      </c>
      <c r="E114" s="240"/>
      <c r="F114" s="239" t="s">
        <v>5</v>
      </c>
      <c r="G114" s="240"/>
      <c r="H114" s="239" t="s">
        <v>26</v>
      </c>
      <c r="I114" s="240"/>
      <c r="J114" s="239" t="s">
        <v>27</v>
      </c>
      <c r="K114" s="240"/>
      <c r="L114" s="239" t="s">
        <v>28</v>
      </c>
      <c r="M114" s="240"/>
      <c r="N114" s="239" t="s">
        <v>29</v>
      </c>
      <c r="O114" s="240"/>
      <c r="P114" s="239" t="s">
        <v>33</v>
      </c>
      <c r="Q114" s="240"/>
      <c r="R114" s="239" t="s">
        <v>40</v>
      </c>
      <c r="S114" s="240"/>
      <c r="T114" s="239" t="s">
        <v>45</v>
      </c>
      <c r="U114" s="240"/>
      <c r="V114" s="239" t="s">
        <v>46</v>
      </c>
      <c r="W114" s="240"/>
      <c r="X114" s="239" t="s">
        <v>49</v>
      </c>
      <c r="Y114" s="240"/>
      <c r="Z114" s="219" t="s">
        <v>50</v>
      </c>
      <c r="AA114" s="220"/>
      <c r="AB114" s="251"/>
      <c r="AC114" s="237"/>
      <c r="AD114" s="238"/>
    </row>
    <row r="115" spans="1:30" ht="23.25" customHeight="1" thickBot="1" thickTop="1">
      <c r="A115" s="2"/>
      <c r="B115" s="1"/>
      <c r="C115" s="266" t="s">
        <v>39</v>
      </c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3"/>
      <c r="AB115" s="252"/>
      <c r="AC115" s="24" t="s">
        <v>24</v>
      </c>
      <c r="AD115" s="25" t="s">
        <v>25</v>
      </c>
    </row>
    <row r="116" spans="1:30" ht="13.5" thickBot="1">
      <c r="A116" s="3"/>
      <c r="B116" s="3"/>
      <c r="C116" s="3"/>
      <c r="D116" s="6"/>
      <c r="E116" s="3"/>
      <c r="F116" s="36"/>
      <c r="G116" s="4"/>
      <c r="H116" s="37"/>
      <c r="I116" s="16"/>
      <c r="J116" s="36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284"/>
      <c r="AC116" s="258"/>
      <c r="AD116" s="259"/>
    </row>
    <row r="117" spans="1:30" ht="27.75" customHeight="1" thickBot="1" thickTop="1">
      <c r="A117" s="212" t="s">
        <v>7</v>
      </c>
      <c r="B117" s="216" t="s">
        <v>8</v>
      </c>
      <c r="C117" s="7"/>
      <c r="D117" s="78">
        <v>12216</v>
      </c>
      <c r="E117" s="22" t="s">
        <v>25</v>
      </c>
      <c r="F117" s="78">
        <v>12426</v>
      </c>
      <c r="G117" s="22" t="s">
        <v>25</v>
      </c>
      <c r="H117" s="78">
        <v>12344</v>
      </c>
      <c r="I117" s="22" t="s">
        <v>25</v>
      </c>
      <c r="J117" s="78">
        <v>12484</v>
      </c>
      <c r="K117" s="22" t="s">
        <v>25</v>
      </c>
      <c r="L117" s="78">
        <v>11905</v>
      </c>
      <c r="M117" s="22" t="s">
        <v>25</v>
      </c>
      <c r="N117" s="78">
        <v>12081</v>
      </c>
      <c r="O117" s="22" t="s">
        <v>25</v>
      </c>
      <c r="P117" s="78">
        <v>12110</v>
      </c>
      <c r="Q117" s="22" t="s">
        <v>25</v>
      </c>
      <c r="R117" s="78">
        <v>12193</v>
      </c>
      <c r="S117" s="22" t="s">
        <v>25</v>
      </c>
      <c r="T117" s="78">
        <v>12219</v>
      </c>
      <c r="U117" s="22" t="s">
        <v>25</v>
      </c>
      <c r="V117" s="78">
        <v>12037</v>
      </c>
      <c r="W117" s="22" t="s">
        <v>25</v>
      </c>
      <c r="X117" s="78">
        <v>12194</v>
      </c>
      <c r="Y117" s="22" t="s">
        <v>25</v>
      </c>
      <c r="Z117" s="84">
        <v>12264</v>
      </c>
      <c r="AA117" s="49" t="s">
        <v>25</v>
      </c>
      <c r="AB117" s="277"/>
      <c r="AC117" s="307"/>
      <c r="AD117" s="61"/>
    </row>
    <row r="118" spans="1:29" ht="27.75" customHeight="1" thickBot="1" thickTop="1">
      <c r="A118" s="212"/>
      <c r="B118" s="217"/>
      <c r="C118" s="17" t="s">
        <v>20</v>
      </c>
      <c r="D118" s="89">
        <f>D117-Z89</f>
        <v>60</v>
      </c>
      <c r="E118" s="30">
        <f>D118/Z89</f>
        <v>0.004935834155972359</v>
      </c>
      <c r="F118" s="89">
        <f>F117-D117</f>
        <v>210</v>
      </c>
      <c r="G118" s="30">
        <f>F118/D117</f>
        <v>0.01719056974459725</v>
      </c>
      <c r="H118" s="89">
        <f>H117-F117</f>
        <v>-82</v>
      </c>
      <c r="I118" s="30">
        <f>H118/F117</f>
        <v>-0.006599066473523258</v>
      </c>
      <c r="J118" s="89">
        <f>J117-H117</f>
        <v>140</v>
      </c>
      <c r="K118" s="30">
        <f>J118/H117</f>
        <v>0.01134154244977317</v>
      </c>
      <c r="L118" s="89">
        <f>L117-J117</f>
        <v>-579</v>
      </c>
      <c r="M118" s="30">
        <f>L118/J117</f>
        <v>-0.04637936558795258</v>
      </c>
      <c r="N118" s="79">
        <f>N117-L117</f>
        <v>176</v>
      </c>
      <c r="O118" s="42">
        <f>N118/L117</f>
        <v>0.014783704325913482</v>
      </c>
      <c r="P118" s="79">
        <f>P117-N117</f>
        <v>29</v>
      </c>
      <c r="Q118" s="42">
        <f>P118/N117</f>
        <v>0.002400463537786607</v>
      </c>
      <c r="R118" s="79">
        <f>R117-P117</f>
        <v>83</v>
      </c>
      <c r="S118" s="42">
        <f>R118/P117</f>
        <v>0.00685383980181668</v>
      </c>
      <c r="T118" s="79">
        <f>T117-R117</f>
        <v>26</v>
      </c>
      <c r="U118" s="42">
        <f>T118/R117</f>
        <v>0.0021323710325596656</v>
      </c>
      <c r="V118" s="79">
        <f>V117-T117</f>
        <v>-182</v>
      </c>
      <c r="W118" s="42">
        <f>V118/T117</f>
        <v>-0.014894835911285702</v>
      </c>
      <c r="X118" s="79">
        <f>X117-V117</f>
        <v>157</v>
      </c>
      <c r="Y118" s="42">
        <f>X118/V117</f>
        <v>0.013043117055744787</v>
      </c>
      <c r="Z118" s="85">
        <f>Z117-X117</f>
        <v>70</v>
      </c>
      <c r="AA118" s="54">
        <f>Z118/X117</f>
        <v>0.0057405281285878304</v>
      </c>
      <c r="AB118" s="10"/>
      <c r="AC118" s="9"/>
    </row>
    <row r="119" spans="1:29" ht="27.75" customHeight="1" thickBot="1" thickTop="1">
      <c r="A119" s="212"/>
      <c r="B119" s="218"/>
      <c r="C119" s="18" t="s">
        <v>21</v>
      </c>
      <c r="D119" s="80">
        <f>D117-D89</f>
        <v>607</v>
      </c>
      <c r="E119" s="31">
        <f>D119/D89</f>
        <v>0.052287018692393834</v>
      </c>
      <c r="F119" s="80">
        <f>F117-F89</f>
        <v>617</v>
      </c>
      <c r="G119" s="31">
        <f>F119/F89</f>
        <v>0.05224828520619866</v>
      </c>
      <c r="H119" s="80">
        <f>H117-H89</f>
        <v>620</v>
      </c>
      <c r="I119" s="31">
        <f>H119/H89</f>
        <v>0.052882975093824634</v>
      </c>
      <c r="J119" s="80">
        <f>J117-J89</f>
        <v>630</v>
      </c>
      <c r="K119" s="31">
        <f>J119/J89</f>
        <v>0.053146617175636915</v>
      </c>
      <c r="L119" s="80">
        <f>L117-L89</f>
        <v>184</v>
      </c>
      <c r="M119" s="31">
        <f>L119/L89</f>
        <v>0.015698319256036174</v>
      </c>
      <c r="N119" s="80">
        <f>N117-N89</f>
        <v>343</v>
      </c>
      <c r="O119" s="31">
        <f>N119/N89</f>
        <v>0.02922133242460385</v>
      </c>
      <c r="P119" s="80">
        <f>P117-P89</f>
        <v>367</v>
      </c>
      <c r="Q119" s="31">
        <f>P119/P89</f>
        <v>0.031252661159839906</v>
      </c>
      <c r="R119" s="80">
        <f>R117-R89</f>
        <v>626</v>
      </c>
      <c r="S119" s="31">
        <f>R119/R89</f>
        <v>0.054119477824846544</v>
      </c>
      <c r="T119" s="80">
        <f>T117-T89</f>
        <v>411</v>
      </c>
      <c r="U119" s="31">
        <f>T119/T89</f>
        <v>0.03480691056910569</v>
      </c>
      <c r="V119" s="80">
        <f>V117-V89</f>
        <v>90</v>
      </c>
      <c r="W119" s="31">
        <f>V119/V89</f>
        <v>0.007533271951117435</v>
      </c>
      <c r="X119" s="80">
        <f>X117-X89</f>
        <v>250</v>
      </c>
      <c r="Y119" s="31">
        <f>X119/X89</f>
        <v>0.020931011386470195</v>
      </c>
      <c r="Z119" s="85">
        <f>Z117-Z89</f>
        <v>108</v>
      </c>
      <c r="AA119" s="54">
        <f>Z119/Z89</f>
        <v>0.008884501480750246</v>
      </c>
      <c r="AB119" s="10"/>
      <c r="AC119" s="43"/>
    </row>
    <row r="120" spans="1:30" ht="27.75" customHeight="1" thickBot="1" thickTop="1">
      <c r="A120" s="212" t="s">
        <v>9</v>
      </c>
      <c r="B120" s="216" t="s">
        <v>19</v>
      </c>
      <c r="C120" s="19"/>
      <c r="D120" s="81">
        <v>321</v>
      </c>
      <c r="E120" s="23" t="s">
        <v>25</v>
      </c>
      <c r="F120" s="81">
        <v>301</v>
      </c>
      <c r="G120" s="23" t="s">
        <v>25</v>
      </c>
      <c r="H120" s="81">
        <v>332</v>
      </c>
      <c r="I120" s="23" t="s">
        <v>25</v>
      </c>
      <c r="J120" s="81">
        <v>269</v>
      </c>
      <c r="K120" s="23" t="s">
        <v>25</v>
      </c>
      <c r="L120" s="81">
        <v>241</v>
      </c>
      <c r="M120" s="23" t="s">
        <v>25</v>
      </c>
      <c r="N120" s="81">
        <v>275</v>
      </c>
      <c r="O120" s="23" t="s">
        <v>25</v>
      </c>
      <c r="P120" s="81">
        <v>367</v>
      </c>
      <c r="Q120" s="23" t="s">
        <v>25</v>
      </c>
      <c r="R120" s="81">
        <v>304</v>
      </c>
      <c r="S120" s="23" t="s">
        <v>25</v>
      </c>
      <c r="T120" s="81">
        <v>393</v>
      </c>
      <c r="U120" s="23" t="s">
        <v>25</v>
      </c>
      <c r="V120" s="81">
        <v>394</v>
      </c>
      <c r="W120" s="23" t="s">
        <v>25</v>
      </c>
      <c r="X120" s="81">
        <v>341</v>
      </c>
      <c r="Y120" s="23" t="s">
        <v>25</v>
      </c>
      <c r="Z120" s="87">
        <v>309</v>
      </c>
      <c r="AA120" s="49" t="s">
        <v>25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212"/>
      <c r="B121" s="217"/>
      <c r="C121" s="17" t="s">
        <v>20</v>
      </c>
      <c r="D121" s="89">
        <f>D120-Z92</f>
        <v>-63</v>
      </c>
      <c r="E121" s="30">
        <f>D121/Z92</f>
        <v>-0.1640625</v>
      </c>
      <c r="F121" s="89">
        <f>F120-D120</f>
        <v>-20</v>
      </c>
      <c r="G121" s="30">
        <f>F121/D120</f>
        <v>-0.06230529595015576</v>
      </c>
      <c r="H121" s="89">
        <f>H120-F120</f>
        <v>31</v>
      </c>
      <c r="I121" s="30">
        <f>H121/F120</f>
        <v>0.10299003322259136</v>
      </c>
      <c r="J121" s="89">
        <f>J120-H120</f>
        <v>-63</v>
      </c>
      <c r="K121" s="30">
        <f>J121/H120</f>
        <v>-0.1897590361445783</v>
      </c>
      <c r="L121" s="89">
        <f>L120-J120</f>
        <v>-28</v>
      </c>
      <c r="M121" s="30">
        <f>L121/J120</f>
        <v>-0.10408921933085502</v>
      </c>
      <c r="N121" s="79">
        <f>N120-L120</f>
        <v>34</v>
      </c>
      <c r="O121" s="42">
        <f>N121/L120</f>
        <v>0.14107883817427386</v>
      </c>
      <c r="P121" s="79">
        <f>P120-N120</f>
        <v>92</v>
      </c>
      <c r="Q121" s="42">
        <f>P121/N120</f>
        <v>0.33454545454545453</v>
      </c>
      <c r="R121" s="79">
        <f>R120-P120</f>
        <v>-63</v>
      </c>
      <c r="S121" s="42">
        <f>R121/P120</f>
        <v>-0.17166212534059946</v>
      </c>
      <c r="T121" s="79">
        <f>T120-R120</f>
        <v>89</v>
      </c>
      <c r="U121" s="42">
        <f>T121/R120</f>
        <v>0.29276315789473684</v>
      </c>
      <c r="V121" s="79">
        <f>V120-T120</f>
        <v>1</v>
      </c>
      <c r="W121" s="42">
        <f>V121/T120</f>
        <v>0.002544529262086514</v>
      </c>
      <c r="X121" s="79">
        <f>X120-V120</f>
        <v>-53</v>
      </c>
      <c r="Y121" s="42">
        <f>X121/V120</f>
        <v>-0.13451776649746192</v>
      </c>
      <c r="Z121" s="85">
        <f>Z120-X120</f>
        <v>-32</v>
      </c>
      <c r="AA121" s="54">
        <f>Z121/X120</f>
        <v>-0.093841642228739</v>
      </c>
      <c r="AB121" s="176">
        <f>V120+X120+Z120</f>
        <v>1044</v>
      </c>
      <c r="AC121" s="48"/>
      <c r="AD121" s="91"/>
    </row>
    <row r="122" spans="1:30" ht="27.75" customHeight="1" thickBot="1" thickTop="1">
      <c r="A122" s="212"/>
      <c r="B122" s="218"/>
      <c r="C122" s="18" t="s">
        <v>21</v>
      </c>
      <c r="D122" s="80">
        <f>D120-D92</f>
        <v>-46</v>
      </c>
      <c r="E122" s="31">
        <f>D122/D92</f>
        <v>-0.12534059945504086</v>
      </c>
      <c r="F122" s="80">
        <f>F120-F92</f>
        <v>-66</v>
      </c>
      <c r="G122" s="31">
        <f>F122/F92</f>
        <v>-0.17983651226158037</v>
      </c>
      <c r="H122" s="80">
        <f>H120-H92</f>
        <v>-95</v>
      </c>
      <c r="I122" s="31">
        <f>H122/H92</f>
        <v>-0.2224824355971897</v>
      </c>
      <c r="J122" s="80">
        <f>J120-J92</f>
        <v>-41</v>
      </c>
      <c r="K122" s="31">
        <f>J122/J92</f>
        <v>-0.13225806451612904</v>
      </c>
      <c r="L122" s="80">
        <f>L120-L92</f>
        <v>-12</v>
      </c>
      <c r="M122" s="31">
        <f>L122/L92</f>
        <v>-0.04743083003952569</v>
      </c>
      <c r="N122" s="80">
        <f>N120-N92</f>
        <v>-20</v>
      </c>
      <c r="O122" s="31">
        <f>N122/N92</f>
        <v>-0.06779661016949153</v>
      </c>
      <c r="P122" s="80">
        <f>P120-P92</f>
        <v>36</v>
      </c>
      <c r="Q122" s="31">
        <f>P122/P92</f>
        <v>0.10876132930513595</v>
      </c>
      <c r="R122" s="80">
        <f>R120-R92</f>
        <v>-30</v>
      </c>
      <c r="S122" s="31">
        <f>R122/R92</f>
        <v>-0.08982035928143713</v>
      </c>
      <c r="T122" s="80">
        <f>T120-T92</f>
        <v>-32</v>
      </c>
      <c r="U122" s="31">
        <f>T122/T92</f>
        <v>-0.07529411764705882</v>
      </c>
      <c r="V122" s="80">
        <f>V120-V92</f>
        <v>47</v>
      </c>
      <c r="W122" s="31">
        <f>V122/V92</f>
        <v>0.13544668587896252</v>
      </c>
      <c r="X122" s="80">
        <f>X120-X92</f>
        <v>-13</v>
      </c>
      <c r="Y122" s="31">
        <f>X122/X92</f>
        <v>-0.03672316384180791</v>
      </c>
      <c r="Z122" s="85">
        <f>Z120-Z92</f>
        <v>-75</v>
      </c>
      <c r="AA122" s="54">
        <f>Z122/Z92</f>
        <v>-0.1953125</v>
      </c>
      <c r="AB122" s="28"/>
      <c r="AC122" s="90"/>
      <c r="AD122" s="47"/>
    </row>
    <row r="123" spans="1:30" ht="27.75" customHeight="1" thickBot="1" thickTop="1">
      <c r="A123" s="212" t="s">
        <v>10</v>
      </c>
      <c r="B123" s="216" t="s">
        <v>17</v>
      </c>
      <c r="C123" s="20"/>
      <c r="D123" s="82">
        <v>85</v>
      </c>
      <c r="E123" s="23" t="s">
        <v>25</v>
      </c>
      <c r="F123" s="82">
        <v>56</v>
      </c>
      <c r="G123" s="23" t="s">
        <v>25</v>
      </c>
      <c r="H123" s="82">
        <v>116</v>
      </c>
      <c r="I123" s="23" t="s">
        <v>25</v>
      </c>
      <c r="J123" s="82">
        <v>68</v>
      </c>
      <c r="K123" s="23" t="s">
        <v>25</v>
      </c>
      <c r="L123" s="82">
        <v>80</v>
      </c>
      <c r="M123" s="23" t="s">
        <v>25</v>
      </c>
      <c r="N123" s="82">
        <v>70</v>
      </c>
      <c r="O123" s="23" t="s">
        <v>25</v>
      </c>
      <c r="P123" s="82">
        <v>97</v>
      </c>
      <c r="Q123" s="23" t="s">
        <v>25</v>
      </c>
      <c r="R123" s="82">
        <v>60</v>
      </c>
      <c r="S123" s="23" t="s">
        <v>25</v>
      </c>
      <c r="T123" s="82">
        <v>76</v>
      </c>
      <c r="U123" s="23" t="s">
        <v>25</v>
      </c>
      <c r="V123" s="82">
        <v>66</v>
      </c>
      <c r="W123" s="23" t="s">
        <v>25</v>
      </c>
      <c r="X123" s="82">
        <v>68</v>
      </c>
      <c r="Y123" s="23" t="s">
        <v>25</v>
      </c>
      <c r="Z123" s="88">
        <v>63</v>
      </c>
      <c r="AA123" s="49" t="s">
        <v>25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212"/>
      <c r="B124" s="217"/>
      <c r="C124" s="21" t="s">
        <v>20</v>
      </c>
      <c r="D124" s="89">
        <f>D123-Z95</f>
        <v>13</v>
      </c>
      <c r="E124" s="30">
        <f>D124/Z95</f>
        <v>0.18055555555555555</v>
      </c>
      <c r="F124" s="89">
        <f>F123-D123</f>
        <v>-29</v>
      </c>
      <c r="G124" s="30">
        <f>F124/D123</f>
        <v>-0.3411764705882353</v>
      </c>
      <c r="H124" s="89">
        <f>H123-F123</f>
        <v>60</v>
      </c>
      <c r="I124" s="30">
        <f>H124/F123</f>
        <v>1.0714285714285714</v>
      </c>
      <c r="J124" s="89">
        <f>J123-H123</f>
        <v>-48</v>
      </c>
      <c r="K124" s="30">
        <f>J124/H123</f>
        <v>-0.41379310344827586</v>
      </c>
      <c r="L124" s="89">
        <f>L123-J123</f>
        <v>12</v>
      </c>
      <c r="M124" s="30">
        <f>L124/J123</f>
        <v>0.17647058823529413</v>
      </c>
      <c r="N124" s="79">
        <f>N123-L123</f>
        <v>-10</v>
      </c>
      <c r="O124" s="42">
        <f>N124/L123</f>
        <v>-0.125</v>
      </c>
      <c r="P124" s="79">
        <f>P123-N123</f>
        <v>27</v>
      </c>
      <c r="Q124" s="42">
        <f>P124/N123</f>
        <v>0.38571428571428573</v>
      </c>
      <c r="R124" s="79">
        <f>R123-P123</f>
        <v>-37</v>
      </c>
      <c r="S124" s="42">
        <f>R124/P123</f>
        <v>-0.38144329896907214</v>
      </c>
      <c r="T124" s="79">
        <f>T123-R123</f>
        <v>16</v>
      </c>
      <c r="U124" s="42">
        <f>T124/R123</f>
        <v>0.26666666666666666</v>
      </c>
      <c r="V124" s="79">
        <f>V123-T123</f>
        <v>-10</v>
      </c>
      <c r="W124" s="42">
        <f>V124/T123</f>
        <v>-0.13157894736842105</v>
      </c>
      <c r="X124" s="79">
        <f>X123-V123</f>
        <v>2</v>
      </c>
      <c r="Y124" s="42">
        <f>X124/V123</f>
        <v>0.030303030303030304</v>
      </c>
      <c r="Z124" s="85">
        <f>Z123-X123</f>
        <v>-5</v>
      </c>
      <c r="AA124" s="54">
        <f>Z124/X123</f>
        <v>-0.07352941176470588</v>
      </c>
      <c r="AB124" s="176">
        <f>V123+X123+Z123</f>
        <v>197</v>
      </c>
      <c r="AC124" s="48"/>
      <c r="AD124" s="91"/>
    </row>
    <row r="125" spans="1:30" ht="27.75" customHeight="1" thickBot="1" thickTop="1">
      <c r="A125" s="212"/>
      <c r="B125" s="218"/>
      <c r="C125" s="18" t="s">
        <v>21</v>
      </c>
      <c r="D125" s="80">
        <f>D123-D95</f>
        <v>45</v>
      </c>
      <c r="E125" s="31">
        <f>D125/D95</f>
        <v>1.125</v>
      </c>
      <c r="F125" s="80">
        <f>F124-F95</f>
        <v>-91</v>
      </c>
      <c r="G125" s="31">
        <f>F125/F95</f>
        <v>-1.467741935483871</v>
      </c>
      <c r="H125" s="80">
        <f>H124-H95</f>
        <v>-33</v>
      </c>
      <c r="I125" s="31">
        <f>H125/H95</f>
        <v>-0.3548387096774194</v>
      </c>
      <c r="J125" s="80">
        <f>J124-J95</f>
        <v>-129</v>
      </c>
      <c r="K125" s="31">
        <f>J125/J95</f>
        <v>-1.5925925925925926</v>
      </c>
      <c r="L125" s="80">
        <f>L124-L95</f>
        <v>-53</v>
      </c>
      <c r="M125" s="31">
        <f>L125/L95</f>
        <v>-0.8153846153846154</v>
      </c>
      <c r="N125" s="80">
        <f>N124-N95</f>
        <v>-80</v>
      </c>
      <c r="O125" s="31">
        <f>N125/N95</f>
        <v>-1.1428571428571428</v>
      </c>
      <c r="P125" s="80">
        <f>P124-P95</f>
        <v>-69</v>
      </c>
      <c r="Q125" s="31">
        <f>P125/P95</f>
        <v>-0.71875</v>
      </c>
      <c r="R125" s="80">
        <f>R124-R95</f>
        <v>-126</v>
      </c>
      <c r="S125" s="31">
        <f>R125/R95</f>
        <v>-1.4157303370786516</v>
      </c>
      <c r="T125" s="80">
        <f>T124-T95</f>
        <v>-107</v>
      </c>
      <c r="U125" s="31">
        <f>T125/T95</f>
        <v>-0.8699186991869918</v>
      </c>
      <c r="V125" s="80">
        <f>V124-V95</f>
        <v>-100</v>
      </c>
      <c r="W125" s="31">
        <f>V125/V95</f>
        <v>-1.1111111111111112</v>
      </c>
      <c r="X125" s="80">
        <f>X124-X95</f>
        <v>-92</v>
      </c>
      <c r="Y125" s="31">
        <f>X125/X95</f>
        <v>-0.9787234042553191</v>
      </c>
      <c r="Z125" s="85">
        <f>Z124-Z95</f>
        <v>-77</v>
      </c>
      <c r="AA125" s="54">
        <f>Z125/Z95</f>
        <v>-1.0694444444444444</v>
      </c>
      <c r="AB125" s="28"/>
      <c r="AC125" s="48"/>
      <c r="AD125" s="47"/>
    </row>
    <row r="126" spans="1:30" ht="27.75" customHeight="1" thickBot="1" thickTop="1">
      <c r="A126" s="212" t="s">
        <v>11</v>
      </c>
      <c r="B126" s="216" t="s">
        <v>18</v>
      </c>
      <c r="C126" s="20"/>
      <c r="D126" s="82">
        <v>0</v>
      </c>
      <c r="E126" s="23" t="s">
        <v>25</v>
      </c>
      <c r="F126" s="82">
        <v>0</v>
      </c>
      <c r="G126" s="23" t="s">
        <v>25</v>
      </c>
      <c r="H126" s="82">
        <v>0</v>
      </c>
      <c r="I126" s="23" t="s">
        <v>25</v>
      </c>
      <c r="J126" s="82">
        <v>0</v>
      </c>
      <c r="K126" s="23" t="s">
        <v>25</v>
      </c>
      <c r="L126" s="82">
        <v>0</v>
      </c>
      <c r="M126" s="23" t="s">
        <v>25</v>
      </c>
      <c r="N126" s="82">
        <v>0</v>
      </c>
      <c r="O126" s="23" t="s">
        <v>25</v>
      </c>
      <c r="P126" s="82">
        <v>0</v>
      </c>
      <c r="Q126" s="23" t="s">
        <v>25</v>
      </c>
      <c r="R126" s="82">
        <v>0</v>
      </c>
      <c r="S126" s="23" t="s">
        <v>25</v>
      </c>
      <c r="T126" s="82">
        <v>0</v>
      </c>
      <c r="U126" s="23" t="s">
        <v>25</v>
      </c>
      <c r="V126" s="82">
        <v>0</v>
      </c>
      <c r="W126" s="23" t="s">
        <v>25</v>
      </c>
      <c r="X126" s="82">
        <v>0</v>
      </c>
      <c r="Y126" s="23" t="s">
        <v>25</v>
      </c>
      <c r="Z126" s="88">
        <v>0</v>
      </c>
      <c r="AA126" s="49" t="s">
        <v>25</v>
      </c>
      <c r="AB126" s="27">
        <f>D126+F126+H126+J126+L126+N126+P126+R126+T126+V126+X126</f>
        <v>0</v>
      </c>
      <c r="AC126" s="44"/>
      <c r="AD126" s="45"/>
    </row>
    <row r="127" spans="1:30" ht="27.75" customHeight="1" thickBot="1" thickTop="1">
      <c r="A127" s="212"/>
      <c r="B127" s="217"/>
      <c r="C127" s="21" t="s">
        <v>20</v>
      </c>
      <c r="D127" s="89">
        <f>D126-Z98</f>
        <v>0</v>
      </c>
      <c r="E127" s="30"/>
      <c r="F127" s="89">
        <f>F126-D126</f>
        <v>0</v>
      </c>
      <c r="G127" s="30"/>
      <c r="H127" s="89">
        <f>H126-F126</f>
        <v>0</v>
      </c>
      <c r="I127" s="30"/>
      <c r="J127" s="89">
        <f>J126-H126</f>
        <v>0</v>
      </c>
      <c r="K127" s="30"/>
      <c r="L127" s="89">
        <f>L126-J126</f>
        <v>0</v>
      </c>
      <c r="M127" s="30"/>
      <c r="N127" s="79">
        <f>N126-L126</f>
        <v>0</v>
      </c>
      <c r="O127" s="42"/>
      <c r="P127" s="79">
        <f>P126-N126</f>
        <v>0</v>
      </c>
      <c r="Q127" s="42"/>
      <c r="R127" s="79">
        <f>R126-P126</f>
        <v>0</v>
      </c>
      <c r="S127" s="42"/>
      <c r="T127" s="79">
        <f>T126-R126</f>
        <v>0</v>
      </c>
      <c r="U127" s="42"/>
      <c r="V127" s="79">
        <f>V126-T126</f>
        <v>0</v>
      </c>
      <c r="W127" s="42"/>
      <c r="X127" s="79">
        <f>X126-V126</f>
        <v>0</v>
      </c>
      <c r="Y127" s="42"/>
      <c r="Z127" s="85">
        <f>Z126-X126</f>
        <v>0</v>
      </c>
      <c r="AA127" s="85"/>
      <c r="AB127" s="176">
        <f>V126+X126+Z126</f>
        <v>0</v>
      </c>
      <c r="AC127" s="46"/>
      <c r="AD127" s="91"/>
    </row>
    <row r="128" spans="1:30" ht="27.75" customHeight="1" thickBot="1" thickTop="1">
      <c r="A128" s="212"/>
      <c r="B128" s="218"/>
      <c r="C128" s="18" t="s">
        <v>21</v>
      </c>
      <c r="D128" s="80">
        <f>D126-D98</f>
        <v>0</v>
      </c>
      <c r="E128" s="31"/>
      <c r="F128" s="80">
        <f>F126-F98</f>
        <v>0</v>
      </c>
      <c r="G128" s="31"/>
      <c r="H128" s="80">
        <f>H126-H98</f>
        <v>0</v>
      </c>
      <c r="I128" s="31"/>
      <c r="J128" s="80">
        <f>J126-J98</f>
        <v>0</v>
      </c>
      <c r="K128" s="31"/>
      <c r="L128" s="80">
        <f>L126-L98</f>
        <v>0</v>
      </c>
      <c r="M128" s="31"/>
      <c r="N128" s="80">
        <f>N126-N98</f>
        <v>0</v>
      </c>
      <c r="O128" s="31"/>
      <c r="P128" s="80">
        <f>P126-P98</f>
        <v>0</v>
      </c>
      <c r="Q128" s="31"/>
      <c r="R128" s="80">
        <f>R126-R98</f>
        <v>0</v>
      </c>
      <c r="S128" s="31"/>
      <c r="T128" s="80">
        <f>T126-T98</f>
        <v>0</v>
      </c>
      <c r="U128" s="31"/>
      <c r="V128" s="80">
        <f>V126-V98</f>
        <v>0</v>
      </c>
      <c r="W128" s="31"/>
      <c r="X128" s="80">
        <f>X126-X98</f>
        <v>0</v>
      </c>
      <c r="Y128" s="31"/>
      <c r="Z128" s="85">
        <f>Z126-Z98</f>
        <v>0</v>
      </c>
      <c r="AA128" s="85"/>
      <c r="AB128" s="28"/>
      <c r="AC128" s="90"/>
      <c r="AD128" s="47"/>
    </row>
    <row r="129" spans="1:30" ht="27.75" customHeight="1" thickBot="1" thickTop="1">
      <c r="A129" s="212" t="s">
        <v>12</v>
      </c>
      <c r="B129" s="216" t="s">
        <v>16</v>
      </c>
      <c r="C129" s="20"/>
      <c r="D129" s="153">
        <v>1</v>
      </c>
      <c r="E129" s="23" t="s">
        <v>25</v>
      </c>
      <c r="F129" s="153">
        <v>5</v>
      </c>
      <c r="G129" s="23" t="s">
        <v>25</v>
      </c>
      <c r="H129" s="153">
        <v>3</v>
      </c>
      <c r="I129" s="23" t="s">
        <v>25</v>
      </c>
      <c r="J129" s="153">
        <v>3</v>
      </c>
      <c r="K129" s="23" t="s">
        <v>25</v>
      </c>
      <c r="L129" s="153">
        <v>3</v>
      </c>
      <c r="M129" s="23" t="s">
        <v>25</v>
      </c>
      <c r="N129" s="153">
        <v>1</v>
      </c>
      <c r="O129" s="23" t="s">
        <v>25</v>
      </c>
      <c r="P129" s="153">
        <v>4</v>
      </c>
      <c r="Q129" s="23" t="s">
        <v>25</v>
      </c>
      <c r="R129" s="153">
        <v>2</v>
      </c>
      <c r="S129" s="23" t="s">
        <v>25</v>
      </c>
      <c r="T129" s="153">
        <v>5</v>
      </c>
      <c r="U129" s="23" t="s">
        <v>25</v>
      </c>
      <c r="V129" s="144">
        <v>0</v>
      </c>
      <c r="W129" s="23" t="s">
        <v>25</v>
      </c>
      <c r="X129" s="153">
        <v>0</v>
      </c>
      <c r="Y129" s="23" t="s">
        <v>25</v>
      </c>
      <c r="Z129" s="154">
        <v>1</v>
      </c>
      <c r="AA129" s="49" t="s">
        <v>25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212"/>
      <c r="B130" s="217"/>
      <c r="C130" s="21" t="s">
        <v>20</v>
      </c>
      <c r="D130" s="89">
        <f>D129-Z101</f>
        <v>-1</v>
      </c>
      <c r="E130" s="30">
        <f>D130/Z101</f>
        <v>-0.5</v>
      </c>
      <c r="F130" s="89">
        <f>F129-D129</f>
        <v>4</v>
      </c>
      <c r="G130" s="30">
        <f>F130/D129</f>
        <v>4</v>
      </c>
      <c r="H130" s="89">
        <f>H129-F129</f>
        <v>-2</v>
      </c>
      <c r="I130" s="30">
        <f>H130/F129</f>
        <v>-0.4</v>
      </c>
      <c r="J130" s="89">
        <f>J129-H129</f>
        <v>0</v>
      </c>
      <c r="K130" s="30">
        <f>J130/H129</f>
        <v>0</v>
      </c>
      <c r="L130" s="89">
        <f>L129-J129</f>
        <v>0</v>
      </c>
      <c r="M130" s="30">
        <f>L130/J129</f>
        <v>0</v>
      </c>
      <c r="N130" s="79">
        <f>N129-L129</f>
        <v>-2</v>
      </c>
      <c r="O130" s="42">
        <f>N130/L129</f>
        <v>-0.6666666666666666</v>
      </c>
      <c r="P130" s="79">
        <f>P129-N129</f>
        <v>3</v>
      </c>
      <c r="Q130" s="42">
        <f>P130/N129</f>
        <v>3</v>
      </c>
      <c r="R130" s="79">
        <f>R129-P129</f>
        <v>-2</v>
      </c>
      <c r="S130" s="42">
        <f>R130/P129</f>
        <v>-0.5</v>
      </c>
      <c r="T130" s="79">
        <f>T129-R129</f>
        <v>3</v>
      </c>
      <c r="U130" s="42">
        <f>T130/R129</f>
        <v>1.5</v>
      </c>
      <c r="V130" s="79">
        <f>V129-T129</f>
        <v>-5</v>
      </c>
      <c r="W130" s="42">
        <f>V130/T129</f>
        <v>-1</v>
      </c>
      <c r="X130" s="79">
        <f>X129-V129</f>
        <v>0</v>
      </c>
      <c r="Y130" s="42" t="e">
        <f>X130/V129</f>
        <v>#DIV/0!</v>
      </c>
      <c r="Z130" s="85">
        <f>Z129-X129</f>
        <v>1</v>
      </c>
      <c r="AA130" s="85" t="e">
        <f>Z130/X129</f>
        <v>#DIV/0!</v>
      </c>
      <c r="AB130" s="176">
        <f>V129+X129+Z129</f>
        <v>1</v>
      </c>
      <c r="AC130" s="12"/>
      <c r="AD130" s="91"/>
    </row>
    <row r="131" spans="1:29" ht="27.75" customHeight="1" thickBot="1" thickTop="1">
      <c r="A131" s="212"/>
      <c r="B131" s="218"/>
      <c r="C131" s="18" t="s">
        <v>21</v>
      </c>
      <c r="D131" s="80">
        <f>D129-D101</f>
        <v>-151</v>
      </c>
      <c r="E131" s="31">
        <f>D131/D101</f>
        <v>-0.993421052631579</v>
      </c>
      <c r="F131" s="80">
        <f>F129-F101</f>
        <v>-159</v>
      </c>
      <c r="G131" s="31">
        <f>F131/F101</f>
        <v>-0.9695121951219512</v>
      </c>
      <c r="H131" s="80">
        <f>H129-H101</f>
        <v>-140</v>
      </c>
      <c r="I131" s="31">
        <f>H131/H101</f>
        <v>-0.9790209790209791</v>
      </c>
      <c r="J131" s="80">
        <f>J129-J101</f>
        <v>-137</v>
      </c>
      <c r="K131" s="31">
        <f>J131/J101</f>
        <v>-0.9785714285714285</v>
      </c>
      <c r="L131" s="80">
        <f>L129-L101</f>
        <v>-116</v>
      </c>
      <c r="M131" s="31">
        <f>L131/L101</f>
        <v>-0.9747899159663865</v>
      </c>
      <c r="N131" s="80">
        <f>N129-N101</f>
        <v>-100</v>
      </c>
      <c r="O131" s="31">
        <f>N131/N101</f>
        <v>-0.9900990099009901</v>
      </c>
      <c r="P131" s="80">
        <f>P129-P101</f>
        <v>-3</v>
      </c>
      <c r="Q131" s="31">
        <f>P131/P101</f>
        <v>-0.42857142857142855</v>
      </c>
      <c r="R131" s="80">
        <f>R129-R101</f>
        <v>1</v>
      </c>
      <c r="S131" s="31">
        <f>R131/R101</f>
        <v>1</v>
      </c>
      <c r="T131" s="80">
        <f>T129-T101</f>
        <v>5</v>
      </c>
      <c r="U131" s="31" t="e">
        <f>T131/T101</f>
        <v>#DIV/0!</v>
      </c>
      <c r="V131" s="80">
        <f>V129-V101</f>
        <v>-2</v>
      </c>
      <c r="W131" s="31">
        <f>V131/V101</f>
        <v>-1</v>
      </c>
      <c r="X131" s="80">
        <f>X129-X101</f>
        <v>-4</v>
      </c>
      <c r="Y131" s="31">
        <f>X131/X101</f>
        <v>-1</v>
      </c>
      <c r="Z131" s="85">
        <f>Z129-Z101</f>
        <v>-1</v>
      </c>
      <c r="AA131" s="85">
        <f>Z131/Z101</f>
        <v>-0.5</v>
      </c>
      <c r="AB131" s="10"/>
      <c r="AC131" s="9"/>
    </row>
    <row r="132" spans="1:29" ht="27.75" customHeight="1" thickBot="1">
      <c r="A132" s="266" t="s">
        <v>13</v>
      </c>
      <c r="B132" s="292"/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10"/>
      <c r="AC132" s="9"/>
    </row>
    <row r="133" spans="1:29" ht="27.75" customHeight="1" thickBot="1">
      <c r="A133" s="212" t="s">
        <v>14</v>
      </c>
      <c r="B133" s="216" t="s">
        <v>15</v>
      </c>
      <c r="C133" s="5"/>
      <c r="D133" s="82">
        <v>194</v>
      </c>
      <c r="E133" s="23" t="s">
        <v>25</v>
      </c>
      <c r="F133" s="82">
        <v>191</v>
      </c>
      <c r="G133" s="23" t="s">
        <v>25</v>
      </c>
      <c r="H133" s="82">
        <v>184</v>
      </c>
      <c r="I133" s="23" t="s">
        <v>25</v>
      </c>
      <c r="J133" s="82">
        <v>161</v>
      </c>
      <c r="K133" s="23" t="s">
        <v>25</v>
      </c>
      <c r="L133" s="82">
        <v>185</v>
      </c>
      <c r="M133" s="23" t="s">
        <v>25</v>
      </c>
      <c r="N133" s="82">
        <v>182</v>
      </c>
      <c r="O133" s="23" t="s">
        <v>25</v>
      </c>
      <c r="P133" s="82">
        <v>153</v>
      </c>
      <c r="Q133" s="23" t="s">
        <v>25</v>
      </c>
      <c r="R133" s="82">
        <v>149</v>
      </c>
      <c r="S133" s="23" t="s">
        <v>25</v>
      </c>
      <c r="T133" s="82">
        <v>169</v>
      </c>
      <c r="U133" s="23" t="s">
        <v>25</v>
      </c>
      <c r="V133" s="82">
        <v>171</v>
      </c>
      <c r="W133" s="23" t="s">
        <v>25</v>
      </c>
      <c r="X133" s="82">
        <v>175</v>
      </c>
      <c r="Y133" s="23" t="s">
        <v>25</v>
      </c>
      <c r="Z133" s="116">
        <v>151</v>
      </c>
      <c r="AA133" s="117" t="s">
        <v>25</v>
      </c>
      <c r="AB133" s="10"/>
      <c r="AC133" s="9"/>
    </row>
    <row r="134" spans="1:29" ht="27.75" customHeight="1" thickBot="1" thickTop="1">
      <c r="A134" s="212"/>
      <c r="B134" s="217"/>
      <c r="C134" s="21" t="s">
        <v>20</v>
      </c>
      <c r="D134" s="89">
        <f>D133-Z105</f>
        <v>-34</v>
      </c>
      <c r="E134" s="30">
        <f>D134/Z105</f>
        <v>-0.14912280701754385</v>
      </c>
      <c r="F134" s="89">
        <f>F133-D133</f>
        <v>-3</v>
      </c>
      <c r="G134" s="30">
        <f>F134/D133</f>
        <v>-0.015463917525773196</v>
      </c>
      <c r="H134" s="89">
        <f>H133-F133</f>
        <v>-7</v>
      </c>
      <c r="I134" s="30">
        <f>H134/F133</f>
        <v>-0.03664921465968586</v>
      </c>
      <c r="J134" s="89">
        <f>J133-H133</f>
        <v>-23</v>
      </c>
      <c r="K134" s="30">
        <f>J134/H133</f>
        <v>-0.125</v>
      </c>
      <c r="L134" s="89">
        <f>L133-J133</f>
        <v>24</v>
      </c>
      <c r="M134" s="30">
        <f>L134/J133</f>
        <v>0.14906832298136646</v>
      </c>
      <c r="N134" s="79">
        <f>N133-L133</f>
        <v>-3</v>
      </c>
      <c r="O134" s="42">
        <f>N134/L133</f>
        <v>-0.016216216216216217</v>
      </c>
      <c r="P134" s="79">
        <f>P133-N133</f>
        <v>-29</v>
      </c>
      <c r="Q134" s="42">
        <f>P134/N133</f>
        <v>-0.15934065934065933</v>
      </c>
      <c r="R134" s="79">
        <f>R133-P133</f>
        <v>-4</v>
      </c>
      <c r="S134" s="42">
        <f>R134/P133</f>
        <v>-0.026143790849673203</v>
      </c>
      <c r="T134" s="79">
        <f>T133-R133</f>
        <v>20</v>
      </c>
      <c r="U134" s="42">
        <f>T134/R133</f>
        <v>0.1342281879194631</v>
      </c>
      <c r="V134" s="79">
        <f>V133-T133</f>
        <v>2</v>
      </c>
      <c r="W134" s="42">
        <f>V134/T133</f>
        <v>0.011834319526627219</v>
      </c>
      <c r="X134" s="79">
        <f>X133-V133</f>
        <v>4</v>
      </c>
      <c r="Y134" s="42">
        <f>X134/V133</f>
        <v>0.023391812865497075</v>
      </c>
      <c r="Z134" s="85">
        <f>Z133-X133</f>
        <v>-24</v>
      </c>
      <c r="AA134" s="85">
        <f>Z134/X133</f>
        <v>-0.13714285714285715</v>
      </c>
      <c r="AB134" s="10"/>
      <c r="AC134" s="9"/>
    </row>
    <row r="135" spans="1:29" ht="27.75" customHeight="1" thickBot="1" thickTop="1">
      <c r="A135" s="212"/>
      <c r="B135" s="218"/>
      <c r="C135" s="18" t="s">
        <v>21</v>
      </c>
      <c r="D135" s="80">
        <f>D133-D105</f>
        <v>-178</v>
      </c>
      <c r="E135" s="31">
        <f>D135/D105</f>
        <v>-0.478494623655914</v>
      </c>
      <c r="F135" s="80">
        <f>F133-F105</f>
        <v>-129</v>
      </c>
      <c r="G135" s="31">
        <f>F135/F105</f>
        <v>-0.403125</v>
      </c>
      <c r="H135" s="80">
        <f>H133-H105</f>
        <v>-117</v>
      </c>
      <c r="I135" s="31">
        <f>H135/H105</f>
        <v>-0.38870431893687707</v>
      </c>
      <c r="J135" s="80">
        <f>J133-J105</f>
        <v>-171</v>
      </c>
      <c r="K135" s="31">
        <f>J135/J105</f>
        <v>-0.5150602409638554</v>
      </c>
      <c r="L135" s="80">
        <f>L133-L105</f>
        <v>-139</v>
      </c>
      <c r="M135" s="31">
        <f>L135/L105</f>
        <v>-0.42901234567901236</v>
      </c>
      <c r="N135" s="80">
        <f>N133-N105</f>
        <v>-104</v>
      </c>
      <c r="O135" s="31">
        <f>N135/N105</f>
        <v>-0.36363636363636365</v>
      </c>
      <c r="P135" s="80">
        <f>P133-P105</f>
        <v>-121</v>
      </c>
      <c r="Q135" s="31">
        <f>P135/P105</f>
        <v>-0.4416058394160584</v>
      </c>
      <c r="R135" s="80">
        <f>R133-R105</f>
        <v>-115</v>
      </c>
      <c r="S135" s="31">
        <f>R135/R105</f>
        <v>-0.4356060606060606</v>
      </c>
      <c r="T135" s="80">
        <f>T133-T105</f>
        <v>-112</v>
      </c>
      <c r="U135" s="31">
        <f>T135/T105</f>
        <v>-0.398576512455516</v>
      </c>
      <c r="V135" s="80">
        <f>V133-V105</f>
        <v>-88</v>
      </c>
      <c r="W135" s="31">
        <f>V135/V105</f>
        <v>-0.33976833976833976</v>
      </c>
      <c r="X135" s="80">
        <f>X133-X105</f>
        <v>-9</v>
      </c>
      <c r="Y135" s="31">
        <f>X135/X105</f>
        <v>-0.04891304347826087</v>
      </c>
      <c r="Z135" s="85">
        <f>Z133-Z105</f>
        <v>-77</v>
      </c>
      <c r="AA135" s="85">
        <f>Z135/Z105</f>
        <v>-0.33771929824561403</v>
      </c>
      <c r="AB135" s="10"/>
      <c r="AC135" s="9"/>
    </row>
    <row r="136" ht="12.75">
      <c r="A136" s="168" t="s">
        <v>100</v>
      </c>
    </row>
    <row r="138" ht="13.5" thickBot="1"/>
    <row r="139" spans="1:30" ht="30.75" customHeight="1" thickBot="1" thickTop="1">
      <c r="A139" s="301" t="s">
        <v>107</v>
      </c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2"/>
      <c r="AA139" s="302"/>
      <c r="AB139" s="302"/>
      <c r="AC139" s="302"/>
      <c r="AD139" s="302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212" t="s">
        <v>0</v>
      </c>
      <c r="B141" s="262" t="s">
        <v>1</v>
      </c>
      <c r="C141" s="247"/>
      <c r="D141" s="214" t="s">
        <v>106</v>
      </c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9"/>
      <c r="AB141" s="250" t="s">
        <v>22</v>
      </c>
      <c r="AC141" s="235" t="s">
        <v>23</v>
      </c>
      <c r="AD141" s="236"/>
    </row>
    <row r="142" spans="1:30" ht="25.5" customHeight="1" thickBot="1" thickTop="1">
      <c r="A142" s="212"/>
      <c r="B142" s="263"/>
      <c r="C142" s="212"/>
      <c r="D142" s="239" t="s">
        <v>4</v>
      </c>
      <c r="E142" s="240"/>
      <c r="F142" s="239" t="s">
        <v>5</v>
      </c>
      <c r="G142" s="240"/>
      <c r="H142" s="239" t="s">
        <v>26</v>
      </c>
      <c r="I142" s="240"/>
      <c r="J142" s="239" t="s">
        <v>27</v>
      </c>
      <c r="K142" s="240"/>
      <c r="L142" s="239" t="s">
        <v>28</v>
      </c>
      <c r="M142" s="240"/>
      <c r="N142" s="239" t="s">
        <v>29</v>
      </c>
      <c r="O142" s="240"/>
      <c r="P142" s="239" t="s">
        <v>33</v>
      </c>
      <c r="Q142" s="240"/>
      <c r="R142" s="239" t="s">
        <v>40</v>
      </c>
      <c r="S142" s="240"/>
      <c r="T142" s="239" t="s">
        <v>45</v>
      </c>
      <c r="U142" s="240"/>
      <c r="V142" s="239" t="s">
        <v>46</v>
      </c>
      <c r="W142" s="240"/>
      <c r="X142" s="239" t="s">
        <v>49</v>
      </c>
      <c r="Y142" s="240"/>
      <c r="Z142" s="219" t="s">
        <v>50</v>
      </c>
      <c r="AA142" s="220"/>
      <c r="AB142" s="251"/>
      <c r="AC142" s="237"/>
      <c r="AD142" s="238"/>
    </row>
    <row r="143" spans="1:30" ht="26.25" customHeight="1" thickBot="1" thickTop="1">
      <c r="A143" s="2"/>
      <c r="B143" s="1"/>
      <c r="C143" s="266" t="s">
        <v>39</v>
      </c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3"/>
      <c r="AB143" s="252"/>
      <c r="AC143" s="24" t="s">
        <v>24</v>
      </c>
      <c r="AD143" s="25" t="s">
        <v>25</v>
      </c>
    </row>
    <row r="144" spans="1:30" ht="18" customHeight="1" thickBot="1">
      <c r="A144" s="3"/>
      <c r="B144" s="3"/>
      <c r="C144" s="3"/>
      <c r="D144" s="6"/>
      <c r="E144" s="3"/>
      <c r="F144" s="36"/>
      <c r="G144" s="4"/>
      <c r="H144" s="37"/>
      <c r="I144" s="16"/>
      <c r="J144" s="36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284"/>
      <c r="AC144" s="258"/>
      <c r="AD144" s="259"/>
    </row>
    <row r="145" spans="1:30" ht="27.75" customHeight="1" thickBot="1" thickTop="1">
      <c r="A145" s="212" t="s">
        <v>7</v>
      </c>
      <c r="B145" s="216" t="s">
        <v>8</v>
      </c>
      <c r="C145" s="7"/>
      <c r="D145" s="78">
        <v>12155</v>
      </c>
      <c r="E145" s="22" t="s">
        <v>25</v>
      </c>
      <c r="F145" s="78">
        <v>12501</v>
      </c>
      <c r="G145" s="22" t="s">
        <v>25</v>
      </c>
      <c r="H145" s="78">
        <v>12491</v>
      </c>
      <c r="I145" s="22" t="s">
        <v>25</v>
      </c>
      <c r="J145" s="78">
        <v>12443</v>
      </c>
      <c r="K145" s="22" t="s">
        <v>25</v>
      </c>
      <c r="L145" s="78">
        <v>12440</v>
      </c>
      <c r="M145" s="22" t="s">
        <v>25</v>
      </c>
      <c r="N145" s="78">
        <v>12453</v>
      </c>
      <c r="O145" s="22" t="s">
        <v>25</v>
      </c>
      <c r="P145" s="78">
        <v>12440</v>
      </c>
      <c r="Q145" s="22" t="s">
        <v>25</v>
      </c>
      <c r="R145" s="78">
        <v>12404</v>
      </c>
      <c r="S145" s="22" t="s">
        <v>25</v>
      </c>
      <c r="T145" s="78">
        <v>12637</v>
      </c>
      <c r="U145" s="22" t="s">
        <v>25</v>
      </c>
      <c r="V145" s="78">
        <v>12635</v>
      </c>
      <c r="W145" s="22" t="s">
        <v>25</v>
      </c>
      <c r="X145" s="78">
        <v>12753</v>
      </c>
      <c r="Y145" s="22" t="s">
        <v>25</v>
      </c>
      <c r="Z145" s="84">
        <v>12255</v>
      </c>
      <c r="AA145" s="49" t="s">
        <v>25</v>
      </c>
      <c r="AB145" s="277"/>
      <c r="AC145" s="307"/>
      <c r="AD145" s="61"/>
    </row>
    <row r="146" spans="1:29" ht="27.75" customHeight="1" thickBot="1" thickTop="1">
      <c r="A146" s="212"/>
      <c r="B146" s="217"/>
      <c r="C146" s="17" t="s">
        <v>20</v>
      </c>
      <c r="D146" s="89">
        <f>D145-Z117</f>
        <v>-109</v>
      </c>
      <c r="E146" s="30">
        <f>D146/Z117</f>
        <v>-0.008887801696020874</v>
      </c>
      <c r="F146" s="89">
        <f>F145-D145</f>
        <v>346</v>
      </c>
      <c r="G146" s="30">
        <f>F146/D145</f>
        <v>0.02846565199506376</v>
      </c>
      <c r="H146" s="89">
        <f>H145-F145</f>
        <v>-10</v>
      </c>
      <c r="I146" s="30">
        <f>H146/F145</f>
        <v>-0.0007999360051195904</v>
      </c>
      <c r="J146" s="89">
        <f>J145-H145</f>
        <v>-48</v>
      </c>
      <c r="K146" s="30">
        <f>J146/H145</f>
        <v>-0.003842766792090305</v>
      </c>
      <c r="L146" s="89">
        <f>L145-J145</f>
        <v>-3</v>
      </c>
      <c r="M146" s="30">
        <f>L146/J145</f>
        <v>-0.0002410994133247609</v>
      </c>
      <c r="N146" s="79">
        <f>N145-L145</f>
        <v>13</v>
      </c>
      <c r="O146" s="42">
        <f>N146/L145</f>
        <v>0.001045016077170418</v>
      </c>
      <c r="P146" s="79">
        <f>P145-N145</f>
        <v>-13</v>
      </c>
      <c r="Q146" s="42">
        <f>P146/N145</f>
        <v>-0.001043925158596322</v>
      </c>
      <c r="R146" s="79">
        <f>R145-P145</f>
        <v>-36</v>
      </c>
      <c r="S146" s="42">
        <f>R146/P145</f>
        <v>-0.0028938906752411574</v>
      </c>
      <c r="T146" s="79">
        <f>T145-R145</f>
        <v>233</v>
      </c>
      <c r="U146" s="42">
        <f>T146/R145</f>
        <v>0.018784263140922283</v>
      </c>
      <c r="V146" s="79">
        <f>V145-T145</f>
        <v>-2</v>
      </c>
      <c r="W146" s="42">
        <f>V146/T145</f>
        <v>-0.0001582654110944053</v>
      </c>
      <c r="X146" s="79">
        <f>X145-V145</f>
        <v>118</v>
      </c>
      <c r="Y146" s="42">
        <f>X146/V145</f>
        <v>0.009339137316976652</v>
      </c>
      <c r="Z146" s="85">
        <f>Z145-X145</f>
        <v>-498</v>
      </c>
      <c r="AA146" s="54">
        <f>Z146/X145</f>
        <v>-0.03904963537991061</v>
      </c>
      <c r="AB146" s="10"/>
      <c r="AC146" s="9"/>
    </row>
    <row r="147" spans="1:29" ht="27.75" customHeight="1" thickBot="1" thickTop="1">
      <c r="A147" s="212"/>
      <c r="B147" s="218"/>
      <c r="C147" s="18" t="s">
        <v>21</v>
      </c>
      <c r="D147" s="80">
        <f>D145-D117</f>
        <v>-61</v>
      </c>
      <c r="E147" s="31">
        <f>D147/D117</f>
        <v>-0.0049934512115258674</v>
      </c>
      <c r="F147" s="80">
        <f>F145-F117</f>
        <v>75</v>
      </c>
      <c r="G147" s="31">
        <f>F147/F117</f>
        <v>0.006035731530661516</v>
      </c>
      <c r="H147" s="80">
        <f>H145-H117</f>
        <v>147</v>
      </c>
      <c r="I147" s="31">
        <f>H147/H117</f>
        <v>0.011908619572261827</v>
      </c>
      <c r="J147" s="80">
        <f>J145-J117</f>
        <v>-41</v>
      </c>
      <c r="K147" s="31">
        <f>J147/J117</f>
        <v>-0.0032842037808394745</v>
      </c>
      <c r="L147" s="80">
        <f>L145-L117</f>
        <v>535</v>
      </c>
      <c r="M147" s="31">
        <f>L147/L117</f>
        <v>0.04493910121797564</v>
      </c>
      <c r="N147" s="80">
        <f>N145-N117</f>
        <v>372</v>
      </c>
      <c r="O147" s="31">
        <f>N147/N117</f>
        <v>0.03079215296746958</v>
      </c>
      <c r="P147" s="80">
        <f>P145-P117</f>
        <v>330</v>
      </c>
      <c r="Q147" s="31">
        <f>P147/P117</f>
        <v>0.027250206440957887</v>
      </c>
      <c r="R147" s="80">
        <f>R145-R117</f>
        <v>211</v>
      </c>
      <c r="S147" s="31">
        <f>R147/R117</f>
        <v>0.017305011071926515</v>
      </c>
      <c r="T147" s="80">
        <f>T145-T117</f>
        <v>418</v>
      </c>
      <c r="U147" s="31">
        <f>T147/T117</f>
        <v>0.034209018741304525</v>
      </c>
      <c r="V147" s="80">
        <f>V145-V117</f>
        <v>598</v>
      </c>
      <c r="W147" s="31">
        <f>V147/V117</f>
        <v>0.0496801528620088</v>
      </c>
      <c r="X147" s="80">
        <f>X145-X117</f>
        <v>559</v>
      </c>
      <c r="Y147" s="31">
        <f>X147/X117</f>
        <v>0.04584221748400853</v>
      </c>
      <c r="Z147" s="85">
        <f>Z145-Z117</f>
        <v>-9</v>
      </c>
      <c r="AA147" s="54">
        <f>Z147/Z117</f>
        <v>-0.0007338551859099804</v>
      </c>
      <c r="AB147" s="10"/>
      <c r="AC147" s="43"/>
    </row>
    <row r="148" spans="1:30" ht="27.75" customHeight="1" thickBot="1" thickTop="1">
      <c r="A148" s="212" t="s">
        <v>9</v>
      </c>
      <c r="B148" s="216" t="s">
        <v>19</v>
      </c>
      <c r="C148" s="19"/>
      <c r="D148" s="81">
        <v>357</v>
      </c>
      <c r="E148" s="23" t="s">
        <v>25</v>
      </c>
      <c r="F148" s="81">
        <v>354</v>
      </c>
      <c r="G148" s="23" t="s">
        <v>25</v>
      </c>
      <c r="H148" s="81">
        <v>276</v>
      </c>
      <c r="I148" s="23" t="s">
        <v>25</v>
      </c>
      <c r="J148" s="81">
        <v>260</v>
      </c>
      <c r="K148" s="23" t="s">
        <v>25</v>
      </c>
      <c r="L148" s="81">
        <v>192</v>
      </c>
      <c r="M148" s="23" t="s">
        <v>25</v>
      </c>
      <c r="N148" s="81">
        <v>330</v>
      </c>
      <c r="O148" s="23" t="s">
        <v>25</v>
      </c>
      <c r="P148" s="81">
        <v>322</v>
      </c>
      <c r="Q148" s="23" t="s">
        <v>25</v>
      </c>
      <c r="R148" s="81">
        <v>236</v>
      </c>
      <c r="S148" s="23" t="s">
        <v>25</v>
      </c>
      <c r="T148" s="81">
        <v>487</v>
      </c>
      <c r="U148" s="23" t="s">
        <v>25</v>
      </c>
      <c r="V148" s="81">
        <v>324</v>
      </c>
      <c r="W148" s="23" t="s">
        <v>25</v>
      </c>
      <c r="X148" s="81">
        <v>343</v>
      </c>
      <c r="Y148" s="23" t="s">
        <v>25</v>
      </c>
      <c r="Z148" s="87">
        <v>327</v>
      </c>
      <c r="AA148" s="49" t="s">
        <v>25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212"/>
      <c r="B149" s="217"/>
      <c r="C149" s="17" t="s">
        <v>20</v>
      </c>
      <c r="D149" s="89">
        <f>D148-Z120</f>
        <v>48</v>
      </c>
      <c r="E149" s="30">
        <f>D149/Z120</f>
        <v>0.1553398058252427</v>
      </c>
      <c r="F149" s="89">
        <f>F148-D148</f>
        <v>-3</v>
      </c>
      <c r="G149" s="30">
        <f>F149/D148</f>
        <v>-0.008403361344537815</v>
      </c>
      <c r="H149" s="89">
        <f>H148-F148</f>
        <v>-78</v>
      </c>
      <c r="I149" s="30">
        <f>H149/F148</f>
        <v>-0.22033898305084745</v>
      </c>
      <c r="J149" s="89">
        <f>J148-H148</f>
        <v>-16</v>
      </c>
      <c r="K149" s="30">
        <f>J149/H148</f>
        <v>-0.057971014492753624</v>
      </c>
      <c r="L149" s="89">
        <f>L148-J148</f>
        <v>-68</v>
      </c>
      <c r="M149" s="30">
        <f>L149/J148</f>
        <v>-0.26153846153846155</v>
      </c>
      <c r="N149" s="79">
        <f>N148-L148</f>
        <v>138</v>
      </c>
      <c r="O149" s="42">
        <f>N149/L148</f>
        <v>0.71875</v>
      </c>
      <c r="P149" s="79">
        <f>P148-N148</f>
        <v>-8</v>
      </c>
      <c r="Q149" s="42">
        <f>P149/N148</f>
        <v>-0.024242424242424242</v>
      </c>
      <c r="R149" s="79">
        <f>R148-P148</f>
        <v>-86</v>
      </c>
      <c r="S149" s="42">
        <f>R149/P148</f>
        <v>-0.2670807453416149</v>
      </c>
      <c r="T149" s="79">
        <f>T148-R148</f>
        <v>251</v>
      </c>
      <c r="U149" s="42">
        <f>T149/R148</f>
        <v>1.0635593220338984</v>
      </c>
      <c r="V149" s="79">
        <f>V148-T148</f>
        <v>-163</v>
      </c>
      <c r="W149" s="42">
        <f>V149/T148</f>
        <v>-0.3347022587268994</v>
      </c>
      <c r="X149" s="79">
        <f>X148-V148</f>
        <v>19</v>
      </c>
      <c r="Y149" s="42">
        <f>X149/V148</f>
        <v>0.05864197530864197</v>
      </c>
      <c r="Z149" s="85">
        <f>Z148-X148</f>
        <v>-16</v>
      </c>
      <c r="AA149" s="54">
        <f>Z149/X148</f>
        <v>-0.04664723032069971</v>
      </c>
      <c r="AB149" s="148">
        <f>AB148-D148-F148-H148-J148-L148-N148-P148-R148-T148-V148</f>
        <v>670</v>
      </c>
      <c r="AC149" s="48"/>
      <c r="AD149" s="91"/>
    </row>
    <row r="150" spans="1:30" ht="27.75" customHeight="1" thickBot="1" thickTop="1">
      <c r="A150" s="212"/>
      <c r="B150" s="218"/>
      <c r="C150" s="18" t="s">
        <v>21</v>
      </c>
      <c r="D150" s="80">
        <f>D148-D120</f>
        <v>36</v>
      </c>
      <c r="E150" s="31">
        <f>D150/D120</f>
        <v>0.11214953271028037</v>
      </c>
      <c r="F150" s="80">
        <f>F148-F120</f>
        <v>53</v>
      </c>
      <c r="G150" s="31">
        <f>F150/F120</f>
        <v>0.1760797342192691</v>
      </c>
      <c r="H150" s="80">
        <f>H148-H120</f>
        <v>-56</v>
      </c>
      <c r="I150" s="31">
        <f>H150/H120</f>
        <v>-0.1686746987951807</v>
      </c>
      <c r="J150" s="80">
        <f>J148-J120</f>
        <v>-9</v>
      </c>
      <c r="K150" s="31">
        <f>J150/J120</f>
        <v>-0.03345724907063197</v>
      </c>
      <c r="L150" s="80">
        <f>L148-L120</f>
        <v>-49</v>
      </c>
      <c r="M150" s="31">
        <f>L150/L120</f>
        <v>-0.2033195020746888</v>
      </c>
      <c r="N150" s="80">
        <f>N148-N120</f>
        <v>55</v>
      </c>
      <c r="O150" s="31">
        <f>N150/N120</f>
        <v>0.2</v>
      </c>
      <c r="P150" s="80">
        <f>P148-P120</f>
        <v>-45</v>
      </c>
      <c r="Q150" s="31">
        <f>P150/P120</f>
        <v>-0.1226158038147139</v>
      </c>
      <c r="R150" s="80">
        <f>R148-R120</f>
        <v>-68</v>
      </c>
      <c r="S150" s="31">
        <f>R150/R120</f>
        <v>-0.2236842105263158</v>
      </c>
      <c r="T150" s="80">
        <f>T148-T120</f>
        <v>94</v>
      </c>
      <c r="U150" s="31">
        <f>T150/T120</f>
        <v>0.23918575063613232</v>
      </c>
      <c r="V150" s="80">
        <f>V148-V120</f>
        <v>-70</v>
      </c>
      <c r="W150" s="31">
        <f>V150/V120</f>
        <v>-0.17766497461928935</v>
      </c>
      <c r="X150" s="80">
        <f>X148-X120</f>
        <v>2</v>
      </c>
      <c r="Y150" s="31">
        <f>X150/X120</f>
        <v>0.005865102639296188</v>
      </c>
      <c r="Z150" s="85">
        <f>Z148-Z120</f>
        <v>18</v>
      </c>
      <c r="AA150" s="54">
        <f>Z150/Z120</f>
        <v>0.05825242718446602</v>
      </c>
      <c r="AB150" s="28"/>
      <c r="AC150" s="90"/>
      <c r="AD150" s="47"/>
    </row>
    <row r="151" spans="1:30" ht="27.75" customHeight="1" thickBot="1" thickTop="1">
      <c r="A151" s="212" t="s">
        <v>10</v>
      </c>
      <c r="B151" s="216" t="s">
        <v>17</v>
      </c>
      <c r="C151" s="20"/>
      <c r="D151" s="82">
        <v>122</v>
      </c>
      <c r="E151" s="23" t="s">
        <v>25</v>
      </c>
      <c r="F151" s="82">
        <v>62</v>
      </c>
      <c r="G151" s="23" t="s">
        <v>25</v>
      </c>
      <c r="H151" s="82">
        <v>94</v>
      </c>
      <c r="I151" s="23" t="s">
        <v>25</v>
      </c>
      <c r="J151" s="82">
        <v>93</v>
      </c>
      <c r="K151" s="23" t="s">
        <v>25</v>
      </c>
      <c r="L151" s="82">
        <v>72</v>
      </c>
      <c r="M151" s="23" t="s">
        <v>25</v>
      </c>
      <c r="N151" s="82">
        <v>92</v>
      </c>
      <c r="O151" s="23" t="s">
        <v>25</v>
      </c>
      <c r="P151" s="82">
        <v>75</v>
      </c>
      <c r="Q151" s="23" t="s">
        <v>25</v>
      </c>
      <c r="R151" s="82">
        <v>75</v>
      </c>
      <c r="S151" s="23" t="s">
        <v>25</v>
      </c>
      <c r="T151" s="82">
        <v>87</v>
      </c>
      <c r="U151" s="23" t="s">
        <v>25</v>
      </c>
      <c r="V151" s="82">
        <v>117</v>
      </c>
      <c r="W151" s="23" t="s">
        <v>25</v>
      </c>
      <c r="X151" s="82">
        <v>129</v>
      </c>
      <c r="Y151" s="23" t="s">
        <v>25</v>
      </c>
      <c r="Z151" s="88">
        <v>72</v>
      </c>
      <c r="AA151" s="49" t="s">
        <v>25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212"/>
      <c r="B152" s="217"/>
      <c r="C152" s="21" t="s">
        <v>20</v>
      </c>
      <c r="D152" s="89">
        <f>D151-Z123</f>
        <v>59</v>
      </c>
      <c r="E152" s="30">
        <f>D152/Z123</f>
        <v>0.9365079365079365</v>
      </c>
      <c r="F152" s="89">
        <f>F151-D151</f>
        <v>-60</v>
      </c>
      <c r="G152" s="30">
        <f>F152/D151</f>
        <v>-0.4918032786885246</v>
      </c>
      <c r="H152" s="89">
        <f>H151-F151</f>
        <v>32</v>
      </c>
      <c r="I152" s="30">
        <f>H152/F151</f>
        <v>0.5161290322580645</v>
      </c>
      <c r="J152" s="89">
        <f>J151-H151</f>
        <v>-1</v>
      </c>
      <c r="K152" s="30">
        <f>J152/H151</f>
        <v>-0.010638297872340425</v>
      </c>
      <c r="L152" s="89">
        <f>L151-J151</f>
        <v>-21</v>
      </c>
      <c r="M152" s="30">
        <f>L152/J151</f>
        <v>-0.22580645161290322</v>
      </c>
      <c r="N152" s="79">
        <f>N151-L151</f>
        <v>20</v>
      </c>
      <c r="O152" s="42">
        <f>N152/L151</f>
        <v>0.2777777777777778</v>
      </c>
      <c r="P152" s="79">
        <f>P151-N151</f>
        <v>-17</v>
      </c>
      <c r="Q152" s="42">
        <f>P152/N151</f>
        <v>-0.18478260869565216</v>
      </c>
      <c r="R152" s="79">
        <f>R151-P151</f>
        <v>0</v>
      </c>
      <c r="S152" s="42">
        <f>R152/P151</f>
        <v>0</v>
      </c>
      <c r="T152" s="79">
        <f>T151-R151</f>
        <v>12</v>
      </c>
      <c r="U152" s="42">
        <f>T152/R151</f>
        <v>0.16</v>
      </c>
      <c r="V152" s="79">
        <f>V151-T151</f>
        <v>30</v>
      </c>
      <c r="W152" s="42">
        <f>V152/T151</f>
        <v>0.3448275862068966</v>
      </c>
      <c r="X152" s="79">
        <f>X151-V151</f>
        <v>12</v>
      </c>
      <c r="Y152" s="42">
        <f>X152/V151</f>
        <v>0.10256410256410256</v>
      </c>
      <c r="Z152" s="85">
        <f>Z151-X151</f>
        <v>-57</v>
      </c>
      <c r="AA152" s="54">
        <f>Z152/X151</f>
        <v>-0.4418604651162791</v>
      </c>
      <c r="AB152" s="148">
        <f>AB151-D151-F151-H151-J151-L151-N151-P151-R151-T151-V151</f>
        <v>201</v>
      </c>
      <c r="AC152" s="48"/>
      <c r="AD152" s="91"/>
    </row>
    <row r="153" spans="1:30" ht="27.75" customHeight="1" thickBot="1" thickTop="1">
      <c r="A153" s="212"/>
      <c r="B153" s="218"/>
      <c r="C153" s="18" t="s">
        <v>21</v>
      </c>
      <c r="D153" s="80">
        <f>D151-D123</f>
        <v>37</v>
      </c>
      <c r="E153" s="31">
        <f>D153/D123</f>
        <v>0.43529411764705883</v>
      </c>
      <c r="F153" s="80">
        <f>F152-F123</f>
        <v>-116</v>
      </c>
      <c r="G153" s="31">
        <f>F153/F123</f>
        <v>-2.0714285714285716</v>
      </c>
      <c r="H153" s="80">
        <f>H152-H123</f>
        <v>-84</v>
      </c>
      <c r="I153" s="31">
        <f>H153/H123</f>
        <v>-0.7241379310344828</v>
      </c>
      <c r="J153" s="80">
        <f>J152-J123</f>
        <v>-69</v>
      </c>
      <c r="K153" s="31">
        <f>J153/J123</f>
        <v>-1.0147058823529411</v>
      </c>
      <c r="L153" s="80">
        <f>L152-L123</f>
        <v>-101</v>
      </c>
      <c r="M153" s="31">
        <f>L153/L123</f>
        <v>-1.2625</v>
      </c>
      <c r="N153" s="80">
        <f>N152-N123</f>
        <v>-50</v>
      </c>
      <c r="O153" s="31">
        <f>N153/N123</f>
        <v>-0.7142857142857143</v>
      </c>
      <c r="P153" s="80">
        <f>P152-P123</f>
        <v>-114</v>
      </c>
      <c r="Q153" s="31">
        <f>P153/P123</f>
        <v>-1.175257731958763</v>
      </c>
      <c r="R153" s="80">
        <f>R152-R123</f>
        <v>-60</v>
      </c>
      <c r="S153" s="31">
        <f>R153/R123</f>
        <v>-1</v>
      </c>
      <c r="T153" s="80">
        <f>T152-T123</f>
        <v>-64</v>
      </c>
      <c r="U153" s="31">
        <f>T153/T123</f>
        <v>-0.8421052631578947</v>
      </c>
      <c r="V153" s="80">
        <f>V152-V123</f>
        <v>-36</v>
      </c>
      <c r="W153" s="31">
        <f>V153/V123</f>
        <v>-0.5454545454545454</v>
      </c>
      <c r="X153" s="80">
        <f>X152-X123</f>
        <v>-56</v>
      </c>
      <c r="Y153" s="31">
        <f>X153/X123</f>
        <v>-0.8235294117647058</v>
      </c>
      <c r="Z153" s="85">
        <f>Z152-Z123</f>
        <v>-120</v>
      </c>
      <c r="AA153" s="54">
        <f>Z153/Z123</f>
        <v>-1.9047619047619047</v>
      </c>
      <c r="AB153" s="28"/>
      <c r="AC153" s="48"/>
      <c r="AD153" s="47"/>
    </row>
    <row r="154" spans="1:30" ht="27.75" customHeight="1" thickBot="1" thickTop="1">
      <c r="A154" s="212" t="s">
        <v>11</v>
      </c>
      <c r="B154" s="216" t="s">
        <v>18</v>
      </c>
      <c r="C154" s="20"/>
      <c r="D154" s="82">
        <v>0</v>
      </c>
      <c r="E154" s="23" t="s">
        <v>25</v>
      </c>
      <c r="F154" s="82">
        <v>0</v>
      </c>
      <c r="G154" s="23" t="s">
        <v>25</v>
      </c>
      <c r="H154" s="82">
        <v>0</v>
      </c>
      <c r="I154" s="23" t="s">
        <v>25</v>
      </c>
      <c r="J154" s="82">
        <v>0</v>
      </c>
      <c r="K154" s="23" t="s">
        <v>25</v>
      </c>
      <c r="L154" s="82">
        <v>0</v>
      </c>
      <c r="M154" s="23" t="s">
        <v>25</v>
      </c>
      <c r="N154" s="82">
        <v>0</v>
      </c>
      <c r="O154" s="23" t="s">
        <v>25</v>
      </c>
      <c r="P154" s="82">
        <v>0</v>
      </c>
      <c r="Q154" s="23" t="s">
        <v>25</v>
      </c>
      <c r="R154" s="82">
        <v>0</v>
      </c>
      <c r="S154" s="23" t="s">
        <v>25</v>
      </c>
      <c r="T154" s="82">
        <v>0</v>
      </c>
      <c r="U154" s="23" t="s">
        <v>25</v>
      </c>
      <c r="V154" s="82">
        <v>0</v>
      </c>
      <c r="W154" s="23" t="s">
        <v>25</v>
      </c>
      <c r="X154" s="82">
        <v>0</v>
      </c>
      <c r="Y154" s="23" t="s">
        <v>25</v>
      </c>
      <c r="Z154" s="88">
        <v>0</v>
      </c>
      <c r="AA154" s="49" t="s">
        <v>25</v>
      </c>
      <c r="AB154" s="27">
        <f>D154+F154+H154+J154+L154+N154+P154+R154+T154+V154+X154</f>
        <v>0</v>
      </c>
      <c r="AC154" s="44"/>
      <c r="AD154" s="45"/>
    </row>
    <row r="155" spans="1:30" ht="27.75" customHeight="1" thickBot="1" thickTop="1">
      <c r="A155" s="212"/>
      <c r="B155" s="217"/>
      <c r="C155" s="21" t="s">
        <v>20</v>
      </c>
      <c r="D155" s="89">
        <f>D154-Z126</f>
        <v>0</v>
      </c>
      <c r="E155" s="30"/>
      <c r="F155" s="89">
        <f>F154-D154</f>
        <v>0</v>
      </c>
      <c r="G155" s="30"/>
      <c r="H155" s="89">
        <f>H154-F154</f>
        <v>0</v>
      </c>
      <c r="I155" s="30"/>
      <c r="J155" s="89">
        <f>J154-H154</f>
        <v>0</v>
      </c>
      <c r="K155" s="30"/>
      <c r="L155" s="89">
        <f>L154-J154</f>
        <v>0</v>
      </c>
      <c r="M155" s="30"/>
      <c r="N155" s="79">
        <f>N154-L154</f>
        <v>0</v>
      </c>
      <c r="O155" s="42"/>
      <c r="P155" s="79">
        <f>P154-N154</f>
        <v>0</v>
      </c>
      <c r="Q155" s="42"/>
      <c r="R155" s="79">
        <f>R154-P154</f>
        <v>0</v>
      </c>
      <c r="S155" s="42"/>
      <c r="T155" s="79">
        <f>T154-R154</f>
        <v>0</v>
      </c>
      <c r="U155" s="42"/>
      <c r="V155" s="79">
        <f>V154-T154</f>
        <v>0</v>
      </c>
      <c r="W155" s="42"/>
      <c r="X155" s="79">
        <f>X154-V154</f>
        <v>0</v>
      </c>
      <c r="Y155" s="42"/>
      <c r="Z155" s="85">
        <f>Z154-X154</f>
        <v>0</v>
      </c>
      <c r="AA155" s="85"/>
      <c r="AB155" s="148">
        <f>AB154-D154-F154-H154-J154-L154-N154-P154-R154-T154-V154</f>
        <v>0</v>
      </c>
      <c r="AC155" s="46"/>
      <c r="AD155" s="91"/>
    </row>
    <row r="156" spans="1:30" ht="27.75" customHeight="1" thickBot="1" thickTop="1">
      <c r="A156" s="212"/>
      <c r="B156" s="218"/>
      <c r="C156" s="18" t="s">
        <v>21</v>
      </c>
      <c r="D156" s="80">
        <f>D154-D126</f>
        <v>0</v>
      </c>
      <c r="E156" s="31"/>
      <c r="F156" s="80">
        <f>F154-F126</f>
        <v>0</v>
      </c>
      <c r="G156" s="31"/>
      <c r="H156" s="80">
        <f>H154-H126</f>
        <v>0</v>
      </c>
      <c r="I156" s="31"/>
      <c r="J156" s="80">
        <f>J154-J126</f>
        <v>0</v>
      </c>
      <c r="K156" s="31"/>
      <c r="L156" s="80">
        <f>L154-L126</f>
        <v>0</v>
      </c>
      <c r="M156" s="31"/>
      <c r="N156" s="80">
        <f>N154-N126</f>
        <v>0</v>
      </c>
      <c r="O156" s="31"/>
      <c r="P156" s="80">
        <f>P154-P126</f>
        <v>0</v>
      </c>
      <c r="Q156" s="31"/>
      <c r="R156" s="80">
        <f>R154-R126</f>
        <v>0</v>
      </c>
      <c r="S156" s="31"/>
      <c r="T156" s="80">
        <f>T154-T126</f>
        <v>0</v>
      </c>
      <c r="U156" s="31"/>
      <c r="V156" s="80">
        <f>V154-V126</f>
        <v>0</v>
      </c>
      <c r="W156" s="31"/>
      <c r="X156" s="80">
        <f>X154-X126</f>
        <v>0</v>
      </c>
      <c r="Y156" s="31"/>
      <c r="Z156" s="85">
        <f>Z154-Z126</f>
        <v>0</v>
      </c>
      <c r="AA156" s="85"/>
      <c r="AB156" s="28"/>
      <c r="AC156" s="90"/>
      <c r="AD156" s="47"/>
    </row>
    <row r="157" spans="1:30" ht="27.75" customHeight="1" thickBot="1" thickTop="1">
      <c r="A157" s="212" t="s">
        <v>12</v>
      </c>
      <c r="B157" s="216" t="s">
        <v>16</v>
      </c>
      <c r="C157" s="20"/>
      <c r="D157" s="82">
        <v>21</v>
      </c>
      <c r="E157" s="23" t="s">
        <v>25</v>
      </c>
      <c r="F157" s="82">
        <v>128</v>
      </c>
      <c r="G157" s="23" t="s">
        <v>25</v>
      </c>
      <c r="H157" s="82">
        <v>73</v>
      </c>
      <c r="I157" s="23" t="s">
        <v>25</v>
      </c>
      <c r="J157" s="82">
        <v>96</v>
      </c>
      <c r="K157" s="23" t="s">
        <v>25</v>
      </c>
      <c r="L157" s="82">
        <v>62</v>
      </c>
      <c r="M157" s="23" t="s">
        <v>25</v>
      </c>
      <c r="N157" s="82">
        <v>144</v>
      </c>
      <c r="O157" s="23" t="s">
        <v>25</v>
      </c>
      <c r="P157" s="82">
        <v>86</v>
      </c>
      <c r="Q157" s="23" t="s">
        <v>25</v>
      </c>
      <c r="R157" s="82">
        <v>63</v>
      </c>
      <c r="S157" s="23" t="s">
        <v>25</v>
      </c>
      <c r="T157" s="82">
        <v>249</v>
      </c>
      <c r="U157" s="23" t="s">
        <v>25</v>
      </c>
      <c r="V157" s="82">
        <v>107</v>
      </c>
      <c r="W157" s="23" t="s">
        <v>25</v>
      </c>
      <c r="X157" s="177">
        <v>109</v>
      </c>
      <c r="Y157" s="23" t="s">
        <v>25</v>
      </c>
      <c r="Z157" s="88">
        <v>137</v>
      </c>
      <c r="AA157" s="49" t="s">
        <v>25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212"/>
      <c r="B158" s="217"/>
      <c r="C158" s="21" t="s">
        <v>20</v>
      </c>
      <c r="D158" s="89">
        <f>D157-Z129</f>
        <v>20</v>
      </c>
      <c r="E158" s="30">
        <f>D158/Z129</f>
        <v>20</v>
      </c>
      <c r="F158" s="89">
        <f>F157-D157</f>
        <v>107</v>
      </c>
      <c r="G158" s="30">
        <f>F158/D157</f>
        <v>5.095238095238095</v>
      </c>
      <c r="H158" s="89">
        <f>H157-F157</f>
        <v>-55</v>
      </c>
      <c r="I158" s="30">
        <f>H158/F157</f>
        <v>-0.4296875</v>
      </c>
      <c r="J158" s="89">
        <f>J157-H157</f>
        <v>23</v>
      </c>
      <c r="K158" s="30">
        <f>J158/H157</f>
        <v>0.3150684931506849</v>
      </c>
      <c r="L158" s="89">
        <f>L157-J157</f>
        <v>-34</v>
      </c>
      <c r="M158" s="30">
        <f>L158/J157</f>
        <v>-0.3541666666666667</v>
      </c>
      <c r="N158" s="79">
        <f>N157-L157</f>
        <v>82</v>
      </c>
      <c r="O158" s="42">
        <f>N158/L157</f>
        <v>1.3225806451612903</v>
      </c>
      <c r="P158" s="79">
        <f>P157-N157</f>
        <v>-58</v>
      </c>
      <c r="Q158" s="42">
        <f>P158/N157</f>
        <v>-0.4027777777777778</v>
      </c>
      <c r="R158" s="79">
        <f>R157-P157</f>
        <v>-23</v>
      </c>
      <c r="S158" s="42">
        <f>R158/P157</f>
        <v>-0.26744186046511625</v>
      </c>
      <c r="T158" s="79">
        <f>T157-R157</f>
        <v>186</v>
      </c>
      <c r="U158" s="42">
        <f>T158/R157</f>
        <v>2.9523809523809526</v>
      </c>
      <c r="V158" s="79">
        <f>V157-T157</f>
        <v>-142</v>
      </c>
      <c r="W158" s="42">
        <f>V158/T157</f>
        <v>-0.570281124497992</v>
      </c>
      <c r="X158" s="79">
        <f>X157-V157</f>
        <v>2</v>
      </c>
      <c r="Y158" s="42">
        <f>X158/V157</f>
        <v>0.018691588785046728</v>
      </c>
      <c r="Z158" s="85">
        <f>Z157-X157</f>
        <v>28</v>
      </c>
      <c r="AA158" s="85">
        <f>Z158/X157</f>
        <v>0.25688073394495414</v>
      </c>
      <c r="AB158" s="148">
        <f>AB157-D157-F157-H157-J157-L157-N157-P157-R157-T157-V157</f>
        <v>246</v>
      </c>
      <c r="AC158" s="12"/>
      <c r="AD158" s="91"/>
    </row>
    <row r="159" spans="1:29" ht="27.75" customHeight="1" thickBot="1" thickTop="1">
      <c r="A159" s="212"/>
      <c r="B159" s="218"/>
      <c r="C159" s="18" t="s">
        <v>21</v>
      </c>
      <c r="D159" s="80">
        <f>D157-D129</f>
        <v>20</v>
      </c>
      <c r="E159" s="31">
        <f>D159/D129</f>
        <v>20</v>
      </c>
      <c r="F159" s="80">
        <f>F157-F129</f>
        <v>123</v>
      </c>
      <c r="G159" s="31">
        <f>F159/F129</f>
        <v>24.6</v>
      </c>
      <c r="H159" s="80">
        <f>H157-H129</f>
        <v>70</v>
      </c>
      <c r="I159" s="31">
        <f>H159/H129</f>
        <v>23.333333333333332</v>
      </c>
      <c r="J159" s="80">
        <f>J157-J129</f>
        <v>93</v>
      </c>
      <c r="K159" s="31">
        <f>J159/J129</f>
        <v>31</v>
      </c>
      <c r="L159" s="80">
        <f>L157-L129</f>
        <v>59</v>
      </c>
      <c r="M159" s="31">
        <f>L159/L129</f>
        <v>19.666666666666668</v>
      </c>
      <c r="N159" s="80">
        <f>N157-N129</f>
        <v>143</v>
      </c>
      <c r="O159" s="31">
        <f>N159/N129</f>
        <v>143</v>
      </c>
      <c r="P159" s="80">
        <f>P157-P129</f>
        <v>82</v>
      </c>
      <c r="Q159" s="31">
        <f>P159/P129</f>
        <v>20.5</v>
      </c>
      <c r="R159" s="80">
        <f>R157-R129</f>
        <v>61</v>
      </c>
      <c r="S159" s="31">
        <f>R159/R129</f>
        <v>30.5</v>
      </c>
      <c r="T159" s="80">
        <f>T157-T129</f>
        <v>244</v>
      </c>
      <c r="U159" s="31">
        <f>T159/T129</f>
        <v>48.8</v>
      </c>
      <c r="V159" s="80">
        <f>V157-V129</f>
        <v>107</v>
      </c>
      <c r="W159" s="31" t="e">
        <f>V159/V129</f>
        <v>#DIV/0!</v>
      </c>
      <c r="X159" s="80">
        <f>X157-X129</f>
        <v>109</v>
      </c>
      <c r="Y159" s="31" t="e">
        <f>X159/X129</f>
        <v>#DIV/0!</v>
      </c>
      <c r="Z159" s="85">
        <f>Z157-Z129</f>
        <v>136</v>
      </c>
      <c r="AA159" s="85">
        <f>Z159/Z129</f>
        <v>136</v>
      </c>
      <c r="AB159" s="10"/>
      <c r="AC159" s="9"/>
    </row>
    <row r="160" spans="1:29" ht="27.75" customHeight="1" thickBot="1">
      <c r="A160" s="266" t="s">
        <v>13</v>
      </c>
      <c r="B160" s="292"/>
      <c r="C160" s="292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10"/>
      <c r="AC160" s="9"/>
    </row>
    <row r="161" spans="1:29" ht="27.75" customHeight="1" thickBot="1">
      <c r="A161" s="212" t="s">
        <v>14</v>
      </c>
      <c r="B161" s="216" t="s">
        <v>15</v>
      </c>
      <c r="C161" s="5"/>
      <c r="D161" s="82">
        <v>196</v>
      </c>
      <c r="E161" s="23" t="s">
        <v>25</v>
      </c>
      <c r="F161" s="82">
        <v>219</v>
      </c>
      <c r="G161" s="23" t="s">
        <v>25</v>
      </c>
      <c r="H161" s="82">
        <v>195</v>
      </c>
      <c r="I161" s="23" t="s">
        <v>25</v>
      </c>
      <c r="J161" s="82">
        <v>235</v>
      </c>
      <c r="K161" s="23" t="s">
        <v>25</v>
      </c>
      <c r="L161" s="82">
        <v>210</v>
      </c>
      <c r="M161" s="23" t="s">
        <v>25</v>
      </c>
      <c r="N161" s="82">
        <v>299</v>
      </c>
      <c r="O161" s="23" t="s">
        <v>25</v>
      </c>
      <c r="P161" s="82">
        <v>293</v>
      </c>
      <c r="Q161" s="23" t="s">
        <v>25</v>
      </c>
      <c r="R161" s="82">
        <v>312</v>
      </c>
      <c r="S161" s="23" t="s">
        <v>25</v>
      </c>
      <c r="T161" s="82">
        <v>322</v>
      </c>
      <c r="U161" s="23" t="s">
        <v>25</v>
      </c>
      <c r="V161" s="82">
        <v>347</v>
      </c>
      <c r="W161" s="23" t="s">
        <v>25</v>
      </c>
      <c r="X161" s="82">
        <v>388</v>
      </c>
      <c r="Y161" s="23" t="s">
        <v>25</v>
      </c>
      <c r="Z161" s="116">
        <v>250</v>
      </c>
      <c r="AA161" s="117" t="s">
        <v>25</v>
      </c>
      <c r="AB161" s="10"/>
      <c r="AC161" s="9"/>
    </row>
    <row r="162" spans="1:29" ht="27.75" customHeight="1" thickBot="1" thickTop="1">
      <c r="A162" s="212"/>
      <c r="B162" s="217"/>
      <c r="C162" s="21" t="s">
        <v>20</v>
      </c>
      <c r="D162" s="89">
        <f>D161-Z133</f>
        <v>45</v>
      </c>
      <c r="E162" s="30">
        <f>D162/Z133</f>
        <v>0.2980132450331126</v>
      </c>
      <c r="F162" s="89">
        <f>F161-D161</f>
        <v>23</v>
      </c>
      <c r="G162" s="30">
        <f>F162/D161</f>
        <v>0.11734693877551021</v>
      </c>
      <c r="H162" s="89">
        <f>H161-F161</f>
        <v>-24</v>
      </c>
      <c r="I162" s="30">
        <f>H162/F161</f>
        <v>-0.1095890410958904</v>
      </c>
      <c r="J162" s="89">
        <f>J161-H161</f>
        <v>40</v>
      </c>
      <c r="K162" s="30">
        <f>J162/H161</f>
        <v>0.20512820512820512</v>
      </c>
      <c r="L162" s="89">
        <f>L161-J161</f>
        <v>-25</v>
      </c>
      <c r="M162" s="30">
        <f>L162/J161</f>
        <v>-0.10638297872340426</v>
      </c>
      <c r="N162" s="79">
        <f>N161-L161</f>
        <v>89</v>
      </c>
      <c r="O162" s="42">
        <f>N162/L161</f>
        <v>0.4238095238095238</v>
      </c>
      <c r="P162" s="79">
        <f>P161-N161</f>
        <v>-6</v>
      </c>
      <c r="Q162" s="42">
        <f>P162/N161</f>
        <v>-0.020066889632107024</v>
      </c>
      <c r="R162" s="79">
        <f>R161-P161</f>
        <v>19</v>
      </c>
      <c r="S162" s="42">
        <f>R162/P161</f>
        <v>0.06484641638225255</v>
      </c>
      <c r="T162" s="79">
        <f>T161-R161</f>
        <v>10</v>
      </c>
      <c r="U162" s="42">
        <f>T162/R161</f>
        <v>0.03205128205128205</v>
      </c>
      <c r="V162" s="79">
        <f>V161-T161</f>
        <v>25</v>
      </c>
      <c r="W162" s="42">
        <f>V162/T161</f>
        <v>0.07763975155279502</v>
      </c>
      <c r="X162" s="79">
        <f>X161-V161</f>
        <v>41</v>
      </c>
      <c r="Y162" s="42">
        <f>X162/V161</f>
        <v>0.11815561959654179</v>
      </c>
      <c r="Z162" s="85">
        <f>Z161-X161</f>
        <v>-138</v>
      </c>
      <c r="AA162" s="85">
        <f>Z162/X161</f>
        <v>-0.3556701030927835</v>
      </c>
      <c r="AB162" s="10"/>
      <c r="AC162" s="9"/>
    </row>
    <row r="163" spans="1:29" ht="27.75" customHeight="1" thickBot="1" thickTop="1">
      <c r="A163" s="212"/>
      <c r="B163" s="218"/>
      <c r="C163" s="18" t="s">
        <v>21</v>
      </c>
      <c r="D163" s="80">
        <f>D161-D133</f>
        <v>2</v>
      </c>
      <c r="E163" s="31">
        <f>D163/D133</f>
        <v>0.010309278350515464</v>
      </c>
      <c r="F163" s="80">
        <f>F161-F133</f>
        <v>28</v>
      </c>
      <c r="G163" s="31">
        <f>F163/F133</f>
        <v>0.14659685863874344</v>
      </c>
      <c r="H163" s="80">
        <f>H161-H133</f>
        <v>11</v>
      </c>
      <c r="I163" s="31">
        <f>H163/H133</f>
        <v>0.059782608695652176</v>
      </c>
      <c r="J163" s="80">
        <f>J161-J133</f>
        <v>74</v>
      </c>
      <c r="K163" s="31">
        <f>J163/J133</f>
        <v>0.45962732919254656</v>
      </c>
      <c r="L163" s="80">
        <f>L161-L133</f>
        <v>25</v>
      </c>
      <c r="M163" s="31">
        <f>L163/L133</f>
        <v>0.13513513513513514</v>
      </c>
      <c r="N163" s="80">
        <f>N161-N133</f>
        <v>117</v>
      </c>
      <c r="O163" s="31">
        <f>N163/N133</f>
        <v>0.6428571428571429</v>
      </c>
      <c r="P163" s="80">
        <f>P161-P133</f>
        <v>140</v>
      </c>
      <c r="Q163" s="31">
        <f>P163/P133</f>
        <v>0.9150326797385621</v>
      </c>
      <c r="R163" s="80">
        <f>R161-R133</f>
        <v>163</v>
      </c>
      <c r="S163" s="31">
        <f>R163/R133</f>
        <v>1.0939597315436242</v>
      </c>
      <c r="T163" s="80">
        <f>T161-T133</f>
        <v>153</v>
      </c>
      <c r="U163" s="31">
        <f>T163/T133</f>
        <v>0.9053254437869822</v>
      </c>
      <c r="V163" s="80">
        <f>V161-V133</f>
        <v>176</v>
      </c>
      <c r="W163" s="31">
        <f>V163/V133</f>
        <v>1.0292397660818713</v>
      </c>
      <c r="X163" s="80">
        <f>X161-X133</f>
        <v>213</v>
      </c>
      <c r="Y163" s="31">
        <f>X163/X133</f>
        <v>1.217142857142857</v>
      </c>
      <c r="Z163" s="85">
        <f>Z161-Z133</f>
        <v>99</v>
      </c>
      <c r="AA163" s="85">
        <f>Z163/Z133</f>
        <v>0.6556291390728477</v>
      </c>
      <c r="AB163" s="10"/>
      <c r="AC163" s="9"/>
    </row>
    <row r="164" ht="14.25" customHeight="1">
      <c r="A164" s="168"/>
    </row>
    <row r="166" ht="13.5" thickBot="1"/>
    <row r="167" spans="1:30" ht="30" customHeight="1" thickBot="1" thickTop="1">
      <c r="A167" s="301" t="s">
        <v>119</v>
      </c>
      <c r="B167" s="301"/>
      <c r="C167" s="301"/>
      <c r="D167" s="301"/>
      <c r="E167" s="301"/>
      <c r="F167" s="301"/>
      <c r="G167" s="301"/>
      <c r="H167" s="301"/>
      <c r="I167" s="301"/>
      <c r="J167" s="301"/>
      <c r="K167" s="301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2"/>
      <c r="AB167" s="302"/>
      <c r="AC167" s="302"/>
      <c r="AD167" s="302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212" t="s">
        <v>0</v>
      </c>
      <c r="B169" s="262" t="s">
        <v>1</v>
      </c>
      <c r="C169" s="247"/>
      <c r="D169" s="214" t="s">
        <v>115</v>
      </c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9"/>
      <c r="AB169" s="250" t="s">
        <v>22</v>
      </c>
      <c r="AC169" s="235" t="s">
        <v>23</v>
      </c>
      <c r="AD169" s="236"/>
    </row>
    <row r="170" spans="1:30" ht="21" customHeight="1" thickBot="1" thickTop="1">
      <c r="A170" s="212"/>
      <c r="B170" s="263"/>
      <c r="C170" s="212"/>
      <c r="D170" s="239" t="s">
        <v>4</v>
      </c>
      <c r="E170" s="240"/>
      <c r="F170" s="239" t="s">
        <v>5</v>
      </c>
      <c r="G170" s="240"/>
      <c r="H170" s="239" t="s">
        <v>26</v>
      </c>
      <c r="I170" s="240"/>
      <c r="J170" s="239" t="s">
        <v>27</v>
      </c>
      <c r="K170" s="240"/>
      <c r="L170" s="239" t="s">
        <v>28</v>
      </c>
      <c r="M170" s="240"/>
      <c r="N170" s="239" t="s">
        <v>29</v>
      </c>
      <c r="O170" s="240"/>
      <c r="P170" s="239" t="s">
        <v>33</v>
      </c>
      <c r="Q170" s="240"/>
      <c r="R170" s="239" t="s">
        <v>40</v>
      </c>
      <c r="S170" s="240"/>
      <c r="T170" s="239" t="s">
        <v>45</v>
      </c>
      <c r="U170" s="240"/>
      <c r="V170" s="239" t="s">
        <v>46</v>
      </c>
      <c r="W170" s="240"/>
      <c r="X170" s="239" t="s">
        <v>49</v>
      </c>
      <c r="Y170" s="240"/>
      <c r="Z170" s="219" t="s">
        <v>50</v>
      </c>
      <c r="AA170" s="220"/>
      <c r="AB170" s="251"/>
      <c r="AC170" s="237"/>
      <c r="AD170" s="238"/>
    </row>
    <row r="171" spans="1:30" ht="21" customHeight="1" thickBot="1" thickTop="1">
      <c r="A171" s="2"/>
      <c r="B171" s="1"/>
      <c r="C171" s="266" t="s">
        <v>39</v>
      </c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3"/>
      <c r="AB171" s="252"/>
      <c r="AC171" s="24" t="s">
        <v>24</v>
      </c>
      <c r="AD171" s="25" t="s">
        <v>25</v>
      </c>
    </row>
    <row r="172" spans="1:30" ht="13.5" thickBot="1">
      <c r="A172" s="3"/>
      <c r="B172" s="3"/>
      <c r="C172" s="3"/>
      <c r="D172" s="6"/>
      <c r="E172" s="3"/>
      <c r="F172" s="36"/>
      <c r="G172" s="4"/>
      <c r="H172" s="37"/>
      <c r="I172" s="16"/>
      <c r="J172" s="36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284"/>
      <c r="AC172" s="258"/>
      <c r="AD172" s="259"/>
    </row>
    <row r="173" spans="1:30" ht="24.75" customHeight="1" thickBot="1" thickTop="1">
      <c r="A173" s="212" t="s">
        <v>7</v>
      </c>
      <c r="B173" s="216" t="s">
        <v>8</v>
      </c>
      <c r="C173" s="7"/>
      <c r="D173" s="78">
        <v>12265</v>
      </c>
      <c r="E173" s="22" t="s">
        <v>25</v>
      </c>
      <c r="F173" s="78">
        <v>12500</v>
      </c>
      <c r="G173" s="22" t="s">
        <v>25</v>
      </c>
      <c r="H173" s="78">
        <v>12361</v>
      </c>
      <c r="I173" s="22" t="s">
        <v>25</v>
      </c>
      <c r="J173" s="78">
        <v>12159</v>
      </c>
      <c r="K173" s="22" t="s">
        <v>25</v>
      </c>
      <c r="L173" s="78">
        <v>11994</v>
      </c>
      <c r="M173" s="22" t="s">
        <v>25</v>
      </c>
      <c r="N173" s="78">
        <v>12019</v>
      </c>
      <c r="O173" s="22" t="s">
        <v>25</v>
      </c>
      <c r="P173" s="78">
        <v>12135</v>
      </c>
      <c r="Q173" s="22" t="s">
        <v>25</v>
      </c>
      <c r="R173" s="78">
        <v>12167</v>
      </c>
      <c r="S173" s="22" t="s">
        <v>25</v>
      </c>
      <c r="T173" s="78">
        <v>12126</v>
      </c>
      <c r="U173" s="22" t="s">
        <v>25</v>
      </c>
      <c r="V173" s="78">
        <v>12119</v>
      </c>
      <c r="W173" s="22" t="s">
        <v>25</v>
      </c>
      <c r="X173" s="78">
        <v>12071</v>
      </c>
      <c r="Y173" s="22" t="s">
        <v>25</v>
      </c>
      <c r="Z173" s="84">
        <v>12194</v>
      </c>
      <c r="AA173" s="49" t="s">
        <v>25</v>
      </c>
      <c r="AB173" s="277"/>
      <c r="AC173" s="307"/>
      <c r="AD173" s="61"/>
    </row>
    <row r="174" spans="1:29" ht="24.75" customHeight="1" thickBot="1" thickTop="1">
      <c r="A174" s="212"/>
      <c r="B174" s="217"/>
      <c r="C174" s="17" t="s">
        <v>20</v>
      </c>
      <c r="D174" s="89">
        <f>D173-Z145</f>
        <v>10</v>
      </c>
      <c r="E174" s="30">
        <f>D174/Z145</f>
        <v>0.0008159934720522236</v>
      </c>
      <c r="F174" s="89">
        <f>F173-D173</f>
        <v>235</v>
      </c>
      <c r="G174" s="30">
        <f>F174/D173</f>
        <v>0.019160211985324093</v>
      </c>
      <c r="H174" s="89">
        <f>H173-F173</f>
        <v>-139</v>
      </c>
      <c r="I174" s="30">
        <f>H174/F173</f>
        <v>-0.01112</v>
      </c>
      <c r="J174" s="89">
        <f>J173-H173</f>
        <v>-202</v>
      </c>
      <c r="K174" s="30">
        <f>J174/H173</f>
        <v>-0.016341719925572366</v>
      </c>
      <c r="L174" s="89">
        <f>L173-J173</f>
        <v>-165</v>
      </c>
      <c r="M174" s="30">
        <f>L174/J173</f>
        <v>-0.013570194917345176</v>
      </c>
      <c r="N174" s="79">
        <f>N173-L173</f>
        <v>25</v>
      </c>
      <c r="O174" s="42">
        <f>N174/L173</f>
        <v>0.00208437552109388</v>
      </c>
      <c r="P174" s="79">
        <f>P173-N173</f>
        <v>116</v>
      </c>
      <c r="Q174" s="42">
        <f>P174/N173</f>
        <v>0.009651385306597886</v>
      </c>
      <c r="R174" s="79">
        <f>R173-P173</f>
        <v>32</v>
      </c>
      <c r="S174" s="42">
        <f>R174/P173</f>
        <v>0.0026370004120313145</v>
      </c>
      <c r="T174" s="79">
        <f>T173-R173</f>
        <v>-41</v>
      </c>
      <c r="U174" s="42">
        <f>T174/R173</f>
        <v>-0.003369770691213939</v>
      </c>
      <c r="V174" s="79">
        <f>V173-T173</f>
        <v>-7</v>
      </c>
      <c r="W174" s="42">
        <f>V174/T173</f>
        <v>-0.0005772719775688602</v>
      </c>
      <c r="X174" s="79">
        <f>X173-V173</f>
        <v>-48</v>
      </c>
      <c r="Y174" s="42">
        <f>X174/V173</f>
        <v>-0.003960722831916825</v>
      </c>
      <c r="Z174" s="85">
        <f>Z173-X173</f>
        <v>123</v>
      </c>
      <c r="AA174" s="54">
        <f>Z174/X173</f>
        <v>0.010189710877309254</v>
      </c>
      <c r="AB174" s="10"/>
      <c r="AC174" s="9"/>
    </row>
    <row r="175" spans="1:29" ht="24.75" customHeight="1" thickBot="1" thickTop="1">
      <c r="A175" s="212"/>
      <c r="B175" s="218"/>
      <c r="C175" s="18" t="s">
        <v>21</v>
      </c>
      <c r="D175" s="80">
        <f>D173-D145</f>
        <v>110</v>
      </c>
      <c r="E175" s="31">
        <f>D175/D145</f>
        <v>0.00904977375565611</v>
      </c>
      <c r="F175" s="80">
        <f>F173-F145</f>
        <v>-1</v>
      </c>
      <c r="G175" s="31">
        <f>F175/F145</f>
        <v>-7.999360051195904E-05</v>
      </c>
      <c r="H175" s="80">
        <f>H173-H145</f>
        <v>-130</v>
      </c>
      <c r="I175" s="31">
        <f>H175/H145</f>
        <v>-0.010407493395244577</v>
      </c>
      <c r="J175" s="80">
        <f>J173-J145</f>
        <v>-284</v>
      </c>
      <c r="K175" s="31">
        <f>J175/J145</f>
        <v>-0.022824077794744033</v>
      </c>
      <c r="L175" s="80">
        <f>L173-L145</f>
        <v>-446</v>
      </c>
      <c r="M175" s="31">
        <f>L175/L145</f>
        <v>-0.03585209003215434</v>
      </c>
      <c r="N175" s="80">
        <f>N173-N145</f>
        <v>-434</v>
      </c>
      <c r="O175" s="31">
        <f>N175/N145</f>
        <v>-0.03485103991006183</v>
      </c>
      <c r="P175" s="80">
        <f>P173-P145</f>
        <v>-305</v>
      </c>
      <c r="Q175" s="31">
        <f>P175/P145</f>
        <v>-0.02451768488745981</v>
      </c>
      <c r="R175" s="80">
        <f>R173-R145</f>
        <v>-237</v>
      </c>
      <c r="S175" s="31">
        <f>R175/R145</f>
        <v>-0.0191067397613673</v>
      </c>
      <c r="T175" s="80">
        <f>T173-T145</f>
        <v>-511</v>
      </c>
      <c r="U175" s="31">
        <f>T175/T145</f>
        <v>-0.04043681253462056</v>
      </c>
      <c r="V175" s="80">
        <f>V173-V145</f>
        <v>-516</v>
      </c>
      <c r="W175" s="31">
        <f>V175/V145</f>
        <v>-0.0408389394538979</v>
      </c>
      <c r="X175" s="80">
        <f>X173-X145</f>
        <v>-682</v>
      </c>
      <c r="Y175" s="31">
        <f>X175/X145</f>
        <v>-0.053477613110640636</v>
      </c>
      <c r="Z175" s="85">
        <f>Z173-Z145</f>
        <v>-61</v>
      </c>
      <c r="AA175" s="54">
        <f>Z175/Z145</f>
        <v>-0.004977560179518564</v>
      </c>
      <c r="AB175" s="10"/>
      <c r="AC175" s="43"/>
    </row>
    <row r="176" spans="1:30" ht="24.75" customHeight="1" thickBot="1" thickTop="1">
      <c r="A176" s="212" t="s">
        <v>9</v>
      </c>
      <c r="B176" s="216" t="s">
        <v>19</v>
      </c>
      <c r="C176" s="19"/>
      <c r="D176" s="81">
        <v>312</v>
      </c>
      <c r="E176" s="23" t="s">
        <v>25</v>
      </c>
      <c r="F176" s="81">
        <v>282</v>
      </c>
      <c r="G176" s="23" t="s">
        <v>25</v>
      </c>
      <c r="H176" s="81">
        <v>248</v>
      </c>
      <c r="I176" s="23" t="s">
        <v>25</v>
      </c>
      <c r="J176" s="81">
        <v>209</v>
      </c>
      <c r="K176" s="23" t="s">
        <v>25</v>
      </c>
      <c r="L176" s="81">
        <v>170</v>
      </c>
      <c r="M176" s="23" t="s">
        <v>25</v>
      </c>
      <c r="N176" s="81">
        <v>275</v>
      </c>
      <c r="O176" s="23" t="s">
        <v>25</v>
      </c>
      <c r="P176" s="81">
        <v>342</v>
      </c>
      <c r="Q176" s="23" t="s">
        <v>25</v>
      </c>
      <c r="R176" s="81">
        <v>302</v>
      </c>
      <c r="S176" s="23" t="s">
        <v>25</v>
      </c>
      <c r="T176" s="81">
        <v>326</v>
      </c>
      <c r="U176" s="23" t="s">
        <v>25</v>
      </c>
      <c r="V176" s="81">
        <v>314</v>
      </c>
      <c r="W176" s="23" t="s">
        <v>25</v>
      </c>
      <c r="X176" s="81">
        <v>341</v>
      </c>
      <c r="Y176" s="23" t="s">
        <v>25</v>
      </c>
      <c r="Z176" s="87">
        <v>485</v>
      </c>
      <c r="AA176" s="49" t="s">
        <v>25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212"/>
      <c r="B177" s="217"/>
      <c r="C177" s="17" t="s">
        <v>20</v>
      </c>
      <c r="D177" s="89">
        <f>D176-Z148</f>
        <v>-15</v>
      </c>
      <c r="E177" s="30">
        <f>D177/Z148</f>
        <v>-0.045871559633027525</v>
      </c>
      <c r="F177" s="89">
        <f>F176-D176</f>
        <v>-30</v>
      </c>
      <c r="G177" s="30">
        <f>F177/D176</f>
        <v>-0.09615384615384616</v>
      </c>
      <c r="H177" s="89">
        <f>H176-F176</f>
        <v>-34</v>
      </c>
      <c r="I177" s="30">
        <f>H177/F176</f>
        <v>-0.12056737588652482</v>
      </c>
      <c r="J177" s="89">
        <f>J176-H176</f>
        <v>-39</v>
      </c>
      <c r="K177" s="30">
        <f>J177/H176</f>
        <v>-0.15725806451612903</v>
      </c>
      <c r="L177" s="89">
        <f>L176-J176</f>
        <v>-39</v>
      </c>
      <c r="M177" s="30">
        <f>L177/J176</f>
        <v>-0.18660287081339713</v>
      </c>
      <c r="N177" s="79">
        <f>N176-L176</f>
        <v>105</v>
      </c>
      <c r="O177" s="42">
        <f>N177/L176</f>
        <v>0.6176470588235294</v>
      </c>
      <c r="P177" s="79">
        <f>P176-N176</f>
        <v>67</v>
      </c>
      <c r="Q177" s="42">
        <f>P177/N176</f>
        <v>0.24363636363636362</v>
      </c>
      <c r="R177" s="79">
        <f>R176-P176</f>
        <v>-40</v>
      </c>
      <c r="S177" s="42">
        <f>R177/P176</f>
        <v>-0.11695906432748537</v>
      </c>
      <c r="T177" s="79">
        <f>T176-R176</f>
        <v>24</v>
      </c>
      <c r="U177" s="42">
        <f>T177/R176</f>
        <v>0.07947019867549669</v>
      </c>
      <c r="V177" s="79">
        <f>V176-T176</f>
        <v>-12</v>
      </c>
      <c r="W177" s="42">
        <f>V177/T176</f>
        <v>-0.03680981595092025</v>
      </c>
      <c r="X177" s="79">
        <f>X176-V176</f>
        <v>27</v>
      </c>
      <c r="Y177" s="42">
        <f>X177/V176</f>
        <v>0.08598726114649681</v>
      </c>
      <c r="Z177" s="85">
        <f>Z176-X176</f>
        <v>144</v>
      </c>
      <c r="AA177" s="54">
        <f>Z177/X176</f>
        <v>0.4222873900293255</v>
      </c>
      <c r="AB177" s="148">
        <f>AB176-D176-F176-H176-J176-L176-N176-P176-R17-R176-T176-V176-X176</f>
        <v>485</v>
      </c>
      <c r="AC177" s="48"/>
      <c r="AD177" s="91"/>
    </row>
    <row r="178" spans="1:30" ht="24.75" customHeight="1" thickBot="1" thickTop="1">
      <c r="A178" s="212"/>
      <c r="B178" s="218"/>
      <c r="C178" s="18" t="s">
        <v>21</v>
      </c>
      <c r="D178" s="80">
        <f>D176-D148</f>
        <v>-45</v>
      </c>
      <c r="E178" s="31">
        <f>D178/D148</f>
        <v>-0.12605042016806722</v>
      </c>
      <c r="F178" s="80">
        <f>F176-F148</f>
        <v>-72</v>
      </c>
      <c r="G178" s="31">
        <f>F178/F148</f>
        <v>-0.2033898305084746</v>
      </c>
      <c r="H178" s="80">
        <f>H176-H148</f>
        <v>-28</v>
      </c>
      <c r="I178" s="31">
        <f>H178/H148</f>
        <v>-0.10144927536231885</v>
      </c>
      <c r="J178" s="80">
        <f>J176-J148</f>
        <v>-51</v>
      </c>
      <c r="K178" s="31">
        <f>J178/J148</f>
        <v>-0.19615384615384615</v>
      </c>
      <c r="L178" s="80">
        <f>L176-L148</f>
        <v>-22</v>
      </c>
      <c r="M178" s="31">
        <f>L178/L148</f>
        <v>-0.11458333333333333</v>
      </c>
      <c r="N178" s="80">
        <f>N176-N148</f>
        <v>-55</v>
      </c>
      <c r="O178" s="31">
        <f>N178/N148</f>
        <v>-0.16666666666666666</v>
      </c>
      <c r="P178" s="80">
        <f>P176-P148</f>
        <v>20</v>
      </c>
      <c r="Q178" s="31">
        <f>P178/P148</f>
        <v>0.062111801242236024</v>
      </c>
      <c r="R178" s="80">
        <f>R176-R148</f>
        <v>66</v>
      </c>
      <c r="S178" s="31">
        <f>R178/R148</f>
        <v>0.2796610169491525</v>
      </c>
      <c r="T178" s="80">
        <f>T176-T148</f>
        <v>-161</v>
      </c>
      <c r="U178" s="31">
        <f>T178/T148</f>
        <v>-0.33059548254620125</v>
      </c>
      <c r="V178" s="80">
        <f>V176-V148</f>
        <v>-10</v>
      </c>
      <c r="W178" s="31">
        <f>V178/V148</f>
        <v>-0.030864197530864196</v>
      </c>
      <c r="X178" s="80">
        <f>X176-X148</f>
        <v>-2</v>
      </c>
      <c r="Y178" s="31">
        <f>X178/X148</f>
        <v>-0.0058309037900874635</v>
      </c>
      <c r="Z178" s="85">
        <f>Z176-Z148</f>
        <v>158</v>
      </c>
      <c r="AA178" s="54">
        <f>Z178/Z148</f>
        <v>0.4831804281345566</v>
      </c>
      <c r="AB178" s="28"/>
      <c r="AC178" s="90"/>
      <c r="AD178" s="47"/>
    </row>
    <row r="179" spans="1:30" ht="24.75" customHeight="1" thickBot="1" thickTop="1">
      <c r="A179" s="212" t="s">
        <v>10</v>
      </c>
      <c r="B179" s="216" t="s">
        <v>17</v>
      </c>
      <c r="C179" s="20"/>
      <c r="D179" s="82">
        <v>164</v>
      </c>
      <c r="E179" s="23" t="s">
        <v>25</v>
      </c>
      <c r="F179" s="82">
        <v>85</v>
      </c>
      <c r="G179" s="23" t="s">
        <v>25</v>
      </c>
      <c r="H179" s="82">
        <v>141</v>
      </c>
      <c r="I179" s="23" t="s">
        <v>25</v>
      </c>
      <c r="J179" s="82">
        <v>170</v>
      </c>
      <c r="K179" s="23" t="s">
        <v>25</v>
      </c>
      <c r="L179" s="82">
        <v>147</v>
      </c>
      <c r="M179" s="23" t="s">
        <v>25</v>
      </c>
      <c r="N179" s="82">
        <v>118</v>
      </c>
      <c r="O179" s="23" t="s">
        <v>25</v>
      </c>
      <c r="P179" s="82">
        <v>108</v>
      </c>
      <c r="Q179" s="23" t="s">
        <v>25</v>
      </c>
      <c r="R179" s="82">
        <v>111</v>
      </c>
      <c r="S179" s="23" t="s">
        <v>25</v>
      </c>
      <c r="T179" s="82">
        <v>123</v>
      </c>
      <c r="U179" s="23" t="s">
        <v>25</v>
      </c>
      <c r="V179" s="82">
        <v>127</v>
      </c>
      <c r="W179" s="23" t="s">
        <v>25</v>
      </c>
      <c r="X179" s="82">
        <v>107</v>
      </c>
      <c r="Y179" s="23" t="s">
        <v>25</v>
      </c>
      <c r="Z179" s="88">
        <v>168</v>
      </c>
      <c r="AA179" s="49" t="s">
        <v>25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212"/>
      <c r="B180" s="217"/>
      <c r="C180" s="21" t="s">
        <v>20</v>
      </c>
      <c r="D180" s="89">
        <f>D179-Z151</f>
        <v>92</v>
      </c>
      <c r="E180" s="30">
        <f>D180/Z151</f>
        <v>1.2777777777777777</v>
      </c>
      <c r="F180" s="89">
        <f>F179-D179</f>
        <v>-79</v>
      </c>
      <c r="G180" s="30">
        <f>F180/D179</f>
        <v>-0.4817073170731707</v>
      </c>
      <c r="H180" s="89">
        <f>H179-F179</f>
        <v>56</v>
      </c>
      <c r="I180" s="30">
        <f>H180/F179</f>
        <v>0.6588235294117647</v>
      </c>
      <c r="J180" s="89">
        <f>J179-H179</f>
        <v>29</v>
      </c>
      <c r="K180" s="30">
        <f>J180/H179</f>
        <v>0.20567375886524822</v>
      </c>
      <c r="L180" s="89">
        <f>L179-J179</f>
        <v>-23</v>
      </c>
      <c r="M180" s="30">
        <f>L180/J179</f>
        <v>-0.13529411764705881</v>
      </c>
      <c r="N180" s="79">
        <f>N179-L179</f>
        <v>-29</v>
      </c>
      <c r="O180" s="42">
        <f>N180/L179</f>
        <v>-0.19727891156462585</v>
      </c>
      <c r="P180" s="79">
        <f>P179-N179</f>
        <v>-10</v>
      </c>
      <c r="Q180" s="42">
        <f>P180/N179</f>
        <v>-0.0847457627118644</v>
      </c>
      <c r="R180" s="79">
        <f>R179-P179</f>
        <v>3</v>
      </c>
      <c r="S180" s="42">
        <f>R180/P179</f>
        <v>0.027777777777777776</v>
      </c>
      <c r="T180" s="79">
        <f>T179-R179</f>
        <v>12</v>
      </c>
      <c r="U180" s="42">
        <f>T180/R179</f>
        <v>0.10810810810810811</v>
      </c>
      <c r="V180" s="79">
        <f>V179-T179</f>
        <v>4</v>
      </c>
      <c r="W180" s="42">
        <f>V180/T179</f>
        <v>0.032520325203252036</v>
      </c>
      <c r="X180" s="79">
        <f>X179-V179</f>
        <v>-20</v>
      </c>
      <c r="Y180" s="42">
        <f>X180/V179</f>
        <v>-0.15748031496062992</v>
      </c>
      <c r="Z180" s="85">
        <f>Z179-X179</f>
        <v>61</v>
      </c>
      <c r="AA180" s="54">
        <f>Z180/X179</f>
        <v>0.5700934579439252</v>
      </c>
      <c r="AB180" s="148">
        <v>168</v>
      </c>
      <c r="AC180" s="48"/>
      <c r="AD180" s="91"/>
    </row>
    <row r="181" spans="1:30" ht="24.75" customHeight="1" thickBot="1" thickTop="1">
      <c r="A181" s="212"/>
      <c r="B181" s="218"/>
      <c r="C181" s="18" t="s">
        <v>21</v>
      </c>
      <c r="D181" s="80">
        <f>D179-D151</f>
        <v>42</v>
      </c>
      <c r="E181" s="31">
        <f>D181/D151</f>
        <v>0.3442622950819672</v>
      </c>
      <c r="F181" s="80">
        <f>F180-F151</f>
        <v>-141</v>
      </c>
      <c r="G181" s="31">
        <f>F181/F151</f>
        <v>-2.274193548387097</v>
      </c>
      <c r="H181" s="80">
        <f>H180-H151</f>
        <v>-38</v>
      </c>
      <c r="I181" s="31">
        <f>H181/H151</f>
        <v>-0.40425531914893614</v>
      </c>
      <c r="J181" s="80">
        <f>J180-J151</f>
        <v>-64</v>
      </c>
      <c r="K181" s="31">
        <f>J181/J151</f>
        <v>-0.6881720430107527</v>
      </c>
      <c r="L181" s="80">
        <f>L180-L151</f>
        <v>-95</v>
      </c>
      <c r="M181" s="31">
        <f>L181/L151</f>
        <v>-1.3194444444444444</v>
      </c>
      <c r="N181" s="80">
        <f>N180-N151</f>
        <v>-121</v>
      </c>
      <c r="O181" s="31">
        <f>N181/N151</f>
        <v>-1.315217391304348</v>
      </c>
      <c r="P181" s="80">
        <f>P180-P151</f>
        <v>-85</v>
      </c>
      <c r="Q181" s="31">
        <f>P181/P151</f>
        <v>-1.1333333333333333</v>
      </c>
      <c r="R181" s="80">
        <f>R180-R151</f>
        <v>-72</v>
      </c>
      <c r="S181" s="31">
        <f>R181/R151</f>
        <v>-0.96</v>
      </c>
      <c r="T181" s="80">
        <f>T180-T151</f>
        <v>-75</v>
      </c>
      <c r="U181" s="31">
        <f>T181/T151</f>
        <v>-0.8620689655172413</v>
      </c>
      <c r="V181" s="80">
        <f>V180-V151</f>
        <v>-113</v>
      </c>
      <c r="W181" s="31">
        <f>V181/V151</f>
        <v>-0.9658119658119658</v>
      </c>
      <c r="X181" s="80">
        <f>X180-X151</f>
        <v>-149</v>
      </c>
      <c r="Y181" s="31">
        <f>X181/X151</f>
        <v>-1.1550387596899225</v>
      </c>
      <c r="Z181" s="85">
        <f>Z180-Z151</f>
        <v>-11</v>
      </c>
      <c r="AA181" s="54">
        <f>Z181/Z151</f>
        <v>-0.1527777777777778</v>
      </c>
      <c r="AB181" s="28"/>
      <c r="AC181" s="48"/>
      <c r="AD181" s="47"/>
    </row>
    <row r="182" spans="1:30" ht="24.75" customHeight="1" thickBot="1" thickTop="1">
      <c r="A182" s="212" t="s">
        <v>11</v>
      </c>
      <c r="B182" s="216" t="s">
        <v>18</v>
      </c>
      <c r="C182" s="20"/>
      <c r="D182" s="82">
        <v>0</v>
      </c>
      <c r="E182" s="23" t="s">
        <v>25</v>
      </c>
      <c r="F182" s="82">
        <v>0</v>
      </c>
      <c r="G182" s="23" t="s">
        <v>25</v>
      </c>
      <c r="H182" s="82">
        <v>0</v>
      </c>
      <c r="I182" s="23" t="s">
        <v>25</v>
      </c>
      <c r="J182" s="82">
        <v>0</v>
      </c>
      <c r="K182" s="23" t="s">
        <v>25</v>
      </c>
      <c r="L182" s="82">
        <v>0</v>
      </c>
      <c r="M182" s="23" t="s">
        <v>25</v>
      </c>
      <c r="N182" s="82">
        <v>0</v>
      </c>
      <c r="O182" s="23" t="s">
        <v>25</v>
      </c>
      <c r="P182" s="82">
        <v>0</v>
      </c>
      <c r="Q182" s="23" t="s">
        <v>25</v>
      </c>
      <c r="R182" s="82">
        <v>0</v>
      </c>
      <c r="S182" s="23" t="s">
        <v>25</v>
      </c>
      <c r="T182" s="82">
        <v>0</v>
      </c>
      <c r="U182" s="23" t="s">
        <v>25</v>
      </c>
      <c r="V182" s="82">
        <v>0</v>
      </c>
      <c r="W182" s="23" t="s">
        <v>25</v>
      </c>
      <c r="X182" s="82">
        <v>0</v>
      </c>
      <c r="Y182" s="23" t="s">
        <v>25</v>
      </c>
      <c r="Z182" s="88">
        <v>0</v>
      </c>
      <c r="AA182" s="49" t="s">
        <v>25</v>
      </c>
      <c r="AB182" s="27">
        <f>D182+F182+H182+J182+L182+N182+P182+R182+T182+V182+X182</f>
        <v>0</v>
      </c>
      <c r="AC182" s="44"/>
      <c r="AD182" s="45"/>
    </row>
    <row r="183" spans="1:30" ht="24.75" customHeight="1" thickBot="1" thickTop="1">
      <c r="A183" s="212"/>
      <c r="B183" s="217"/>
      <c r="C183" s="21" t="s">
        <v>20</v>
      </c>
      <c r="D183" s="89">
        <f>D182-Z154</f>
        <v>0</v>
      </c>
      <c r="E183" s="30"/>
      <c r="F183" s="89">
        <f>F182-D182</f>
        <v>0</v>
      </c>
      <c r="G183" s="30"/>
      <c r="H183" s="89">
        <f>H182-F182</f>
        <v>0</v>
      </c>
      <c r="I183" s="30"/>
      <c r="J183" s="89">
        <f>J182-H182</f>
        <v>0</v>
      </c>
      <c r="K183" s="30"/>
      <c r="L183" s="89">
        <f>L182-J182</f>
        <v>0</v>
      </c>
      <c r="M183" s="30"/>
      <c r="N183" s="79">
        <f>N182-L182</f>
        <v>0</v>
      </c>
      <c r="O183" s="42"/>
      <c r="P183" s="79">
        <f>P182-N182</f>
        <v>0</v>
      </c>
      <c r="Q183" s="42"/>
      <c r="R183" s="79">
        <f>R182-P182</f>
        <v>0</v>
      </c>
      <c r="S183" s="42"/>
      <c r="T183" s="79">
        <f>T182-R182</f>
        <v>0</v>
      </c>
      <c r="U183" s="42"/>
      <c r="V183" s="79">
        <f>V182-T182</f>
        <v>0</v>
      </c>
      <c r="W183" s="42"/>
      <c r="X183" s="79">
        <f>X182-V182</f>
        <v>0</v>
      </c>
      <c r="Y183" s="42"/>
      <c r="Z183" s="85">
        <f>Z182-X182</f>
        <v>0</v>
      </c>
      <c r="AA183" s="85"/>
      <c r="AB183" s="28"/>
      <c r="AC183" s="46"/>
      <c r="AD183" s="91"/>
    </row>
    <row r="184" spans="1:30" ht="24.75" customHeight="1" thickBot="1" thickTop="1">
      <c r="A184" s="212"/>
      <c r="B184" s="218"/>
      <c r="C184" s="18" t="s">
        <v>21</v>
      </c>
      <c r="D184" s="80">
        <f>D182-D154</f>
        <v>0</v>
      </c>
      <c r="E184" s="31"/>
      <c r="F184" s="80">
        <f>F182-F154</f>
        <v>0</v>
      </c>
      <c r="G184" s="31"/>
      <c r="H184" s="80">
        <f>H182-H154</f>
        <v>0</v>
      </c>
      <c r="I184" s="31"/>
      <c r="J184" s="80">
        <f>J182-J154</f>
        <v>0</v>
      </c>
      <c r="K184" s="31"/>
      <c r="L184" s="80">
        <f>L182-L154</f>
        <v>0</v>
      </c>
      <c r="M184" s="31"/>
      <c r="N184" s="80">
        <f>N182-N154</f>
        <v>0</v>
      </c>
      <c r="O184" s="31"/>
      <c r="P184" s="80">
        <f>P182-P154</f>
        <v>0</v>
      </c>
      <c r="Q184" s="31"/>
      <c r="R184" s="80">
        <f>R182-R154</f>
        <v>0</v>
      </c>
      <c r="S184" s="31"/>
      <c r="T184" s="80">
        <f>T182-T154</f>
        <v>0</v>
      </c>
      <c r="U184" s="31"/>
      <c r="V184" s="80">
        <f>V182-V154</f>
        <v>0</v>
      </c>
      <c r="W184" s="31"/>
      <c r="X184" s="80">
        <f>X182-X154</f>
        <v>0</v>
      </c>
      <c r="Y184" s="31"/>
      <c r="Z184" s="85">
        <f>Z182-Z154</f>
        <v>0</v>
      </c>
      <c r="AA184" s="85"/>
      <c r="AB184" s="28"/>
      <c r="AC184" s="90"/>
      <c r="AD184" s="47"/>
    </row>
    <row r="185" spans="1:30" ht="24.75" customHeight="1" thickBot="1" thickTop="1">
      <c r="A185" s="212" t="s">
        <v>12</v>
      </c>
      <c r="B185" s="216" t="s">
        <v>16</v>
      </c>
      <c r="C185" s="20"/>
      <c r="D185" s="82">
        <v>114</v>
      </c>
      <c r="E185" s="23" t="s">
        <v>25</v>
      </c>
      <c r="F185" s="82">
        <v>61</v>
      </c>
      <c r="G185" s="23" t="s">
        <v>25</v>
      </c>
      <c r="H185" s="82">
        <v>55</v>
      </c>
      <c r="I185" s="23" t="s">
        <v>25</v>
      </c>
      <c r="J185" s="82">
        <v>65</v>
      </c>
      <c r="K185" s="23" t="s">
        <v>25</v>
      </c>
      <c r="L185" s="82">
        <v>49</v>
      </c>
      <c r="M185" s="23" t="s">
        <v>25</v>
      </c>
      <c r="N185" s="82">
        <v>59</v>
      </c>
      <c r="O185" s="23" t="s">
        <v>25</v>
      </c>
      <c r="P185" s="82">
        <v>73</v>
      </c>
      <c r="Q185" s="23" t="s">
        <v>25</v>
      </c>
      <c r="R185" s="82">
        <v>82</v>
      </c>
      <c r="S185" s="23" t="s">
        <v>25</v>
      </c>
      <c r="T185" s="82">
        <v>78</v>
      </c>
      <c r="U185" s="23" t="s">
        <v>25</v>
      </c>
      <c r="V185" s="82">
        <v>89</v>
      </c>
      <c r="W185" s="23" t="s">
        <v>25</v>
      </c>
      <c r="X185" s="177">
        <v>114</v>
      </c>
      <c r="Y185" s="23" t="s">
        <v>25</v>
      </c>
      <c r="Z185" s="88">
        <v>279</v>
      </c>
      <c r="AA185" s="49" t="s">
        <v>25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212"/>
      <c r="B186" s="217"/>
      <c r="C186" s="21" t="s">
        <v>20</v>
      </c>
      <c r="D186" s="89">
        <f>D185-Z157</f>
        <v>-23</v>
      </c>
      <c r="E186" s="30">
        <f>D186/Z157</f>
        <v>-0.1678832116788321</v>
      </c>
      <c r="F186" s="89">
        <f>F185-D185</f>
        <v>-53</v>
      </c>
      <c r="G186" s="30">
        <f>F186/D185</f>
        <v>-0.4649122807017544</v>
      </c>
      <c r="H186" s="89">
        <f>H185-F185</f>
        <v>-6</v>
      </c>
      <c r="I186" s="30">
        <f>H186/F185</f>
        <v>-0.09836065573770492</v>
      </c>
      <c r="J186" s="89">
        <f>J185-H185</f>
        <v>10</v>
      </c>
      <c r="K186" s="30">
        <f>J186/H185</f>
        <v>0.18181818181818182</v>
      </c>
      <c r="L186" s="89">
        <f>L185-J185</f>
        <v>-16</v>
      </c>
      <c r="M186" s="30">
        <f>L186/J185</f>
        <v>-0.24615384615384617</v>
      </c>
      <c r="N186" s="79">
        <f>N185-L185</f>
        <v>10</v>
      </c>
      <c r="O186" s="42">
        <f>N186/L185</f>
        <v>0.20408163265306123</v>
      </c>
      <c r="P186" s="79">
        <f>P185-N185</f>
        <v>14</v>
      </c>
      <c r="Q186" s="42">
        <f>P186/N185</f>
        <v>0.23728813559322035</v>
      </c>
      <c r="R186" s="79">
        <f>R185-P185</f>
        <v>9</v>
      </c>
      <c r="S186" s="42">
        <f>R186/P185</f>
        <v>0.1232876712328767</v>
      </c>
      <c r="T186" s="79">
        <f>T185-R185</f>
        <v>-4</v>
      </c>
      <c r="U186" s="42">
        <f>T186/R185</f>
        <v>-0.04878048780487805</v>
      </c>
      <c r="V186" s="79">
        <f>V185-T185</f>
        <v>11</v>
      </c>
      <c r="W186" s="42">
        <f>V186/T185</f>
        <v>0.14102564102564102</v>
      </c>
      <c r="X186" s="79">
        <f>X185-V185</f>
        <v>25</v>
      </c>
      <c r="Y186" s="42">
        <f>X186/V185</f>
        <v>0.2808988764044944</v>
      </c>
      <c r="Z186" s="85">
        <f>Z185-X185</f>
        <v>165</v>
      </c>
      <c r="AA186" s="85">
        <f>Z186/X185</f>
        <v>1.4473684210526316</v>
      </c>
      <c r="AB186" s="148">
        <f>AB185-D185-F185-H185-J185-L185-N185-P185-R26-R185-T185-V185-X185</f>
        <v>279</v>
      </c>
      <c r="AC186" s="12"/>
      <c r="AD186" s="91"/>
    </row>
    <row r="187" spans="1:29" ht="24.75" customHeight="1" thickBot="1" thickTop="1">
      <c r="A187" s="212"/>
      <c r="B187" s="218"/>
      <c r="C187" s="18" t="s">
        <v>21</v>
      </c>
      <c r="D187" s="80">
        <f>D185-D157</f>
        <v>93</v>
      </c>
      <c r="E187" s="31">
        <f>D187/D157</f>
        <v>4.428571428571429</v>
      </c>
      <c r="F187" s="80">
        <f>F185-F157</f>
        <v>-67</v>
      </c>
      <c r="G187" s="31">
        <f>F187/F157</f>
        <v>-0.5234375</v>
      </c>
      <c r="H187" s="80">
        <f>H185-H157</f>
        <v>-18</v>
      </c>
      <c r="I187" s="31">
        <f>H187/H157</f>
        <v>-0.2465753424657534</v>
      </c>
      <c r="J187" s="80">
        <f>J185-J157</f>
        <v>-31</v>
      </c>
      <c r="K187" s="31">
        <f>J187/J157</f>
        <v>-0.3229166666666667</v>
      </c>
      <c r="L187" s="80">
        <f>L185-L157</f>
        <v>-13</v>
      </c>
      <c r="M187" s="31">
        <f>L187/L157</f>
        <v>-0.20967741935483872</v>
      </c>
      <c r="N187" s="80">
        <f>N185-N157</f>
        <v>-85</v>
      </c>
      <c r="O187" s="31">
        <f>N187/N157</f>
        <v>-0.5902777777777778</v>
      </c>
      <c r="P187" s="80">
        <f>P185-P157</f>
        <v>-13</v>
      </c>
      <c r="Q187" s="31">
        <f>P187/P157</f>
        <v>-0.1511627906976744</v>
      </c>
      <c r="R187" s="80">
        <f>R185-R157</f>
        <v>19</v>
      </c>
      <c r="S187" s="31">
        <f>R187/R157</f>
        <v>0.30158730158730157</v>
      </c>
      <c r="T187" s="80">
        <f>T185-T157</f>
        <v>-171</v>
      </c>
      <c r="U187" s="31">
        <f>T187/T157</f>
        <v>-0.6867469879518072</v>
      </c>
      <c r="V187" s="80">
        <f>V185-V157</f>
        <v>-18</v>
      </c>
      <c r="W187" s="31">
        <f>V187/V157</f>
        <v>-0.16822429906542055</v>
      </c>
      <c r="X187" s="80">
        <f>X185-X157</f>
        <v>5</v>
      </c>
      <c r="Y187" s="31">
        <f>X187/X157</f>
        <v>0.045871559633027525</v>
      </c>
      <c r="Z187" s="85">
        <f>Z185-Z157</f>
        <v>142</v>
      </c>
      <c r="AA187" s="85">
        <f>Z187/Z157</f>
        <v>1.0364963503649636</v>
      </c>
      <c r="AB187" s="10"/>
      <c r="AC187" s="9"/>
    </row>
    <row r="188" spans="1:29" ht="24.75" customHeight="1" thickBot="1">
      <c r="A188" s="266" t="s">
        <v>13</v>
      </c>
      <c r="B188" s="292"/>
      <c r="C188" s="292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10"/>
      <c r="AC188" s="9"/>
    </row>
    <row r="189" spans="1:29" ht="24.75" customHeight="1" thickBot="1">
      <c r="A189" s="212" t="s">
        <v>14</v>
      </c>
      <c r="B189" s="216" t="s">
        <v>15</v>
      </c>
      <c r="C189" s="5"/>
      <c r="D189" s="82">
        <v>229</v>
      </c>
      <c r="E189" s="23" t="s">
        <v>25</v>
      </c>
      <c r="F189" s="82">
        <v>184</v>
      </c>
      <c r="G189" s="23" t="s">
        <v>25</v>
      </c>
      <c r="H189" s="82">
        <v>165</v>
      </c>
      <c r="I189" s="23" t="s">
        <v>25</v>
      </c>
      <c r="J189" s="82">
        <v>157</v>
      </c>
      <c r="K189" s="23" t="s">
        <v>25</v>
      </c>
      <c r="L189" s="82">
        <v>159</v>
      </c>
      <c r="M189" s="23" t="s">
        <v>25</v>
      </c>
      <c r="N189" s="82">
        <v>131</v>
      </c>
      <c r="O189" s="23" t="s">
        <v>25</v>
      </c>
      <c r="P189" s="82">
        <v>133</v>
      </c>
      <c r="Q189" s="23" t="s">
        <v>25</v>
      </c>
      <c r="R189" s="82">
        <v>155</v>
      </c>
      <c r="S189" s="23" t="s">
        <v>25</v>
      </c>
      <c r="T189" s="82">
        <v>125</v>
      </c>
      <c r="U189" s="23" t="s">
        <v>25</v>
      </c>
      <c r="V189" s="82">
        <v>129</v>
      </c>
      <c r="W189" s="23" t="s">
        <v>25</v>
      </c>
      <c r="X189" s="82">
        <v>309</v>
      </c>
      <c r="Y189" s="23" t="s">
        <v>25</v>
      </c>
      <c r="Z189" s="116">
        <v>360</v>
      </c>
      <c r="AA189" s="117" t="s">
        <v>25</v>
      </c>
      <c r="AB189" s="10"/>
      <c r="AC189" s="9"/>
    </row>
    <row r="190" spans="1:29" ht="24.75" customHeight="1" thickBot="1" thickTop="1">
      <c r="A190" s="212"/>
      <c r="B190" s="217"/>
      <c r="C190" s="21" t="s">
        <v>20</v>
      </c>
      <c r="D190" s="89">
        <f>D189-Z161</f>
        <v>-21</v>
      </c>
      <c r="E190" s="30">
        <f>D190/Z161</f>
        <v>-0.084</v>
      </c>
      <c r="F190" s="89">
        <f>F189-D189</f>
        <v>-45</v>
      </c>
      <c r="G190" s="30">
        <f>F190/D189</f>
        <v>-0.1965065502183406</v>
      </c>
      <c r="H190" s="89">
        <f>H189-F189</f>
        <v>-19</v>
      </c>
      <c r="I190" s="30">
        <f>H190/F189</f>
        <v>-0.10326086956521739</v>
      </c>
      <c r="J190" s="89">
        <f>J189-H189</f>
        <v>-8</v>
      </c>
      <c r="K190" s="30">
        <f>J190/H189</f>
        <v>-0.048484848484848485</v>
      </c>
      <c r="L190" s="89">
        <f>L189-J189</f>
        <v>2</v>
      </c>
      <c r="M190" s="30">
        <f>L190/J189</f>
        <v>0.012738853503184714</v>
      </c>
      <c r="N190" s="79">
        <f>N189-L189</f>
        <v>-28</v>
      </c>
      <c r="O190" s="42">
        <f>N190/L189</f>
        <v>-0.1761006289308176</v>
      </c>
      <c r="P190" s="79">
        <f>P189-N189</f>
        <v>2</v>
      </c>
      <c r="Q190" s="42">
        <f>P190/N189</f>
        <v>0.015267175572519083</v>
      </c>
      <c r="R190" s="79">
        <f>R189-P189</f>
        <v>22</v>
      </c>
      <c r="S190" s="42">
        <f>R190/P189</f>
        <v>0.16541353383458646</v>
      </c>
      <c r="T190" s="79">
        <f>T189-R189</f>
        <v>-30</v>
      </c>
      <c r="U190" s="42">
        <f>T190/R189</f>
        <v>-0.1935483870967742</v>
      </c>
      <c r="V190" s="79">
        <f>V189-T189</f>
        <v>4</v>
      </c>
      <c r="W190" s="42">
        <f>V190/T189</f>
        <v>0.032</v>
      </c>
      <c r="X190" s="79">
        <f>X189-V189</f>
        <v>180</v>
      </c>
      <c r="Y190" s="42">
        <f>X190/V189</f>
        <v>1.3953488372093024</v>
      </c>
      <c r="Z190" s="85">
        <f>Z189-X189</f>
        <v>51</v>
      </c>
      <c r="AA190" s="85">
        <f>Z190/X189</f>
        <v>0.1650485436893204</v>
      </c>
      <c r="AB190" s="10"/>
      <c r="AC190" s="9"/>
    </row>
    <row r="191" spans="1:29" ht="24.75" customHeight="1" thickBot="1" thickTop="1">
      <c r="A191" s="212"/>
      <c r="B191" s="218"/>
      <c r="C191" s="18" t="s">
        <v>21</v>
      </c>
      <c r="D191" s="80">
        <f>D189-D161</f>
        <v>33</v>
      </c>
      <c r="E191" s="31">
        <f>D191/D161</f>
        <v>0.1683673469387755</v>
      </c>
      <c r="F191" s="80">
        <f>F189-F161</f>
        <v>-35</v>
      </c>
      <c r="G191" s="31">
        <f>F191/F161</f>
        <v>-0.1598173515981735</v>
      </c>
      <c r="H191" s="80">
        <f>H189-H161</f>
        <v>-30</v>
      </c>
      <c r="I191" s="31">
        <f>H191/H161</f>
        <v>-0.15384615384615385</v>
      </c>
      <c r="J191" s="80">
        <f>J189-J161</f>
        <v>-78</v>
      </c>
      <c r="K191" s="31">
        <f>J191/J161</f>
        <v>-0.33191489361702126</v>
      </c>
      <c r="L191" s="80">
        <f>L189-L161</f>
        <v>-51</v>
      </c>
      <c r="M191" s="31">
        <f>L191/L161</f>
        <v>-0.24285714285714285</v>
      </c>
      <c r="N191" s="80">
        <f>N189-N161</f>
        <v>-168</v>
      </c>
      <c r="O191" s="31">
        <f>N191/N161</f>
        <v>-0.5618729096989966</v>
      </c>
      <c r="P191" s="80">
        <f>P189-P161</f>
        <v>-160</v>
      </c>
      <c r="Q191" s="31">
        <f>P191/P161</f>
        <v>-0.5460750853242321</v>
      </c>
      <c r="R191" s="80">
        <f>R189-R161</f>
        <v>-157</v>
      </c>
      <c r="S191" s="31">
        <f>R191/R161</f>
        <v>-0.5032051282051282</v>
      </c>
      <c r="T191" s="80">
        <f>T189-T161</f>
        <v>-197</v>
      </c>
      <c r="U191" s="31">
        <f>T191/T161</f>
        <v>-0.6118012422360248</v>
      </c>
      <c r="V191" s="80">
        <f>V189-V161</f>
        <v>-218</v>
      </c>
      <c r="W191" s="31">
        <f>V191/V161</f>
        <v>-0.6282420749279539</v>
      </c>
      <c r="X191" s="80">
        <f>X189-X161</f>
        <v>-79</v>
      </c>
      <c r="Y191" s="31">
        <f>X191/X161</f>
        <v>-0.2036082474226804</v>
      </c>
      <c r="Z191" s="85">
        <f>Z189-Z161</f>
        <v>110</v>
      </c>
      <c r="AA191" s="85">
        <f>Z191/Z161</f>
        <v>0.44</v>
      </c>
      <c r="AB191" s="10"/>
      <c r="AC191" s="9"/>
    </row>
    <row r="194" ht="13.5" thickBot="1"/>
    <row r="195" spans="1:30" ht="29.25" customHeight="1" thickBot="1" thickTop="1">
      <c r="A195" s="301" t="s">
        <v>134</v>
      </c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  <c r="AA195" s="302"/>
      <c r="AB195" s="302"/>
      <c r="AC195" s="302"/>
      <c r="AD195" s="302"/>
    </row>
    <row r="196" spans="4:14" ht="14.25" thickBot="1" thickTop="1">
      <c r="D196" s="184"/>
      <c r="F196" s="6"/>
      <c r="H196" s="6"/>
      <c r="J196" s="6"/>
      <c r="L196" s="6"/>
      <c r="N196" s="6"/>
    </row>
    <row r="197" spans="1:30" ht="17.25" customHeight="1" thickBot="1">
      <c r="A197" s="212" t="s">
        <v>0</v>
      </c>
      <c r="B197" s="262" t="s">
        <v>1</v>
      </c>
      <c r="C197" s="247"/>
      <c r="D197" s="214" t="s">
        <v>124</v>
      </c>
      <c r="E197" s="248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  <c r="AA197" s="249"/>
      <c r="AB197" s="250" t="s">
        <v>22</v>
      </c>
      <c r="AC197" s="235" t="s">
        <v>23</v>
      </c>
      <c r="AD197" s="236"/>
    </row>
    <row r="198" spans="1:30" ht="21" customHeight="1" thickBot="1" thickTop="1">
      <c r="A198" s="212"/>
      <c r="B198" s="263"/>
      <c r="C198" s="212"/>
      <c r="D198" s="239" t="s">
        <v>4</v>
      </c>
      <c r="E198" s="240"/>
      <c r="F198" s="239" t="s">
        <v>5</v>
      </c>
      <c r="G198" s="240"/>
      <c r="H198" s="239" t="s">
        <v>26</v>
      </c>
      <c r="I198" s="240"/>
      <c r="J198" s="239" t="s">
        <v>27</v>
      </c>
      <c r="K198" s="240"/>
      <c r="L198" s="239" t="s">
        <v>28</v>
      </c>
      <c r="M198" s="240"/>
      <c r="N198" s="239" t="s">
        <v>29</v>
      </c>
      <c r="O198" s="240"/>
      <c r="P198" s="239" t="s">
        <v>33</v>
      </c>
      <c r="Q198" s="240"/>
      <c r="R198" s="239" t="s">
        <v>40</v>
      </c>
      <c r="S198" s="240"/>
      <c r="T198" s="239" t="s">
        <v>45</v>
      </c>
      <c r="U198" s="240"/>
      <c r="V198" s="239" t="s">
        <v>46</v>
      </c>
      <c r="W198" s="240"/>
      <c r="X198" s="239" t="s">
        <v>49</v>
      </c>
      <c r="Y198" s="240"/>
      <c r="Z198" s="219" t="s">
        <v>50</v>
      </c>
      <c r="AA198" s="220"/>
      <c r="AB198" s="251"/>
      <c r="AC198" s="237"/>
      <c r="AD198" s="238"/>
    </row>
    <row r="199" spans="1:30" ht="19.5" customHeight="1" thickBot="1" thickTop="1">
      <c r="A199" s="2"/>
      <c r="B199" s="1"/>
      <c r="C199" s="266" t="s">
        <v>39</v>
      </c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3"/>
      <c r="AB199" s="252"/>
      <c r="AC199" s="24" t="s">
        <v>24</v>
      </c>
      <c r="AD199" s="25" t="s">
        <v>25</v>
      </c>
    </row>
    <row r="200" spans="1:30" ht="13.5" thickBot="1">
      <c r="A200" s="3"/>
      <c r="B200" s="3"/>
      <c r="C200" s="3"/>
      <c r="D200" s="6"/>
      <c r="E200" s="3"/>
      <c r="F200" s="36"/>
      <c r="G200" s="4"/>
      <c r="H200" s="37"/>
      <c r="I200" s="16"/>
      <c r="J200" s="36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284"/>
      <c r="AC200" s="258"/>
      <c r="AD200" s="259"/>
    </row>
    <row r="201" spans="1:30" ht="27" customHeight="1" thickBot="1" thickTop="1">
      <c r="A201" s="212" t="s">
        <v>7</v>
      </c>
      <c r="B201" s="216" t="s">
        <v>8</v>
      </c>
      <c r="C201" s="7"/>
      <c r="D201" s="78">
        <v>12327</v>
      </c>
      <c r="E201" s="22" t="s">
        <v>25</v>
      </c>
      <c r="F201" s="78">
        <v>12468</v>
      </c>
      <c r="G201" s="22" t="s">
        <v>25</v>
      </c>
      <c r="H201" s="78">
        <v>12312</v>
      </c>
      <c r="I201" s="22" t="s">
        <v>25</v>
      </c>
      <c r="J201" s="78">
        <v>12267</v>
      </c>
      <c r="K201" s="22" t="s">
        <v>25</v>
      </c>
      <c r="L201" s="78">
        <v>12124</v>
      </c>
      <c r="M201" s="22" t="s">
        <v>25</v>
      </c>
      <c r="N201" s="78">
        <v>12115</v>
      </c>
      <c r="O201" s="22" t="s">
        <v>25</v>
      </c>
      <c r="P201" s="78">
        <v>11981</v>
      </c>
      <c r="Q201" s="22" t="s">
        <v>25</v>
      </c>
      <c r="R201" s="78">
        <v>12007</v>
      </c>
      <c r="S201" s="22" t="s">
        <v>25</v>
      </c>
      <c r="T201" s="78">
        <v>11920</v>
      </c>
      <c r="U201" s="22" t="s">
        <v>25</v>
      </c>
      <c r="V201" s="78">
        <v>12057</v>
      </c>
      <c r="W201" s="22" t="s">
        <v>25</v>
      </c>
      <c r="X201" s="78">
        <v>12073</v>
      </c>
      <c r="Y201" s="22" t="s">
        <v>25</v>
      </c>
      <c r="Z201" s="84">
        <v>12118</v>
      </c>
      <c r="AA201" s="49" t="s">
        <v>25</v>
      </c>
      <c r="AB201" s="277"/>
      <c r="AC201" s="307"/>
      <c r="AD201" s="61"/>
    </row>
    <row r="202" spans="1:29" ht="27" customHeight="1" thickBot="1" thickTop="1">
      <c r="A202" s="212"/>
      <c r="B202" s="217"/>
      <c r="C202" s="17" t="s">
        <v>20</v>
      </c>
      <c r="D202" s="89">
        <f>D201-Z173</f>
        <v>133</v>
      </c>
      <c r="E202" s="30">
        <f>D202/Z173</f>
        <v>0.010907003444316877</v>
      </c>
      <c r="F202" s="89">
        <f>F201-D201</f>
        <v>141</v>
      </c>
      <c r="G202" s="30">
        <f>F202/D201</f>
        <v>0.011438306157215868</v>
      </c>
      <c r="H202" s="89">
        <f>H201-F201</f>
        <v>-156</v>
      </c>
      <c r="I202" s="30">
        <f>H202/F201</f>
        <v>-0.012512030798845043</v>
      </c>
      <c r="J202" s="89">
        <f>J201-H201</f>
        <v>-45</v>
      </c>
      <c r="K202" s="30">
        <f>J202/H201</f>
        <v>-0.003654970760233918</v>
      </c>
      <c r="L202" s="89">
        <f>L201-J201</f>
        <v>-143</v>
      </c>
      <c r="M202" s="30">
        <f>L202/J201</f>
        <v>-0.011657291921415179</v>
      </c>
      <c r="N202" s="79">
        <f>N201-L201</f>
        <v>-9</v>
      </c>
      <c r="O202" s="42">
        <f>N202/L201</f>
        <v>-0.0007423292642692181</v>
      </c>
      <c r="P202" s="79">
        <f>P201-N201</f>
        <v>-134</v>
      </c>
      <c r="Q202" s="42">
        <f>P202/N201</f>
        <v>-0.011060668592653734</v>
      </c>
      <c r="R202" s="79">
        <f>R201-P201</f>
        <v>26</v>
      </c>
      <c r="S202" s="42">
        <f>R202/P201</f>
        <v>0.002170102662549036</v>
      </c>
      <c r="T202" s="79">
        <f>T201-R201</f>
        <v>-87</v>
      </c>
      <c r="U202" s="42">
        <f>T202/R201</f>
        <v>-0.00724577329890897</v>
      </c>
      <c r="V202" s="79">
        <f>V201-T201</f>
        <v>137</v>
      </c>
      <c r="W202" s="42">
        <f>V202/T201</f>
        <v>0.011493288590604027</v>
      </c>
      <c r="X202" s="79">
        <f>X201-V201</f>
        <v>16</v>
      </c>
      <c r="Y202" s="42">
        <f>X202/V201</f>
        <v>0.0013270299411130464</v>
      </c>
      <c r="Z202" s="85">
        <f>Z201-X201</f>
        <v>45</v>
      </c>
      <c r="AA202" s="54">
        <f>Z202/X201</f>
        <v>0.0037273254369253705</v>
      </c>
      <c r="AB202" s="10"/>
      <c r="AC202" s="9"/>
    </row>
    <row r="203" spans="1:29" ht="27" customHeight="1" thickBot="1" thickTop="1">
      <c r="A203" s="212"/>
      <c r="B203" s="218"/>
      <c r="C203" s="18" t="s">
        <v>21</v>
      </c>
      <c r="D203" s="80">
        <f>D201-D173</f>
        <v>62</v>
      </c>
      <c r="E203" s="31">
        <f>D203/D173</f>
        <v>0.005055034651447208</v>
      </c>
      <c r="F203" s="80">
        <f>F201-F173</f>
        <v>-32</v>
      </c>
      <c r="G203" s="31">
        <f>F203/F173</f>
        <v>-0.00256</v>
      </c>
      <c r="H203" s="80">
        <f>H201-H173</f>
        <v>-49</v>
      </c>
      <c r="I203" s="31">
        <f>H203/H173</f>
        <v>-0.003964080576005178</v>
      </c>
      <c r="J203" s="80">
        <f>J201-J173</f>
        <v>108</v>
      </c>
      <c r="K203" s="31">
        <f>J203/J173</f>
        <v>0.008882309400444115</v>
      </c>
      <c r="L203" s="80">
        <f>L201-L173</f>
        <v>130</v>
      </c>
      <c r="M203" s="31">
        <f>L203/L173</f>
        <v>0.010838752709688178</v>
      </c>
      <c r="N203" s="80">
        <f>N201-N173</f>
        <v>96</v>
      </c>
      <c r="O203" s="31">
        <f>N203/N173</f>
        <v>0.007987353357184458</v>
      </c>
      <c r="P203" s="80">
        <f>P201-P173</f>
        <v>-154</v>
      </c>
      <c r="Q203" s="31">
        <f>P203/P173</f>
        <v>-0.0126905644829007</v>
      </c>
      <c r="R203" s="80">
        <f>R201-R173</f>
        <v>-160</v>
      </c>
      <c r="S203" s="31">
        <f>R203/R173</f>
        <v>-0.013150324648639763</v>
      </c>
      <c r="T203" s="80">
        <f>T201-T173</f>
        <v>-206</v>
      </c>
      <c r="U203" s="31">
        <f>T203/T173</f>
        <v>-0.01698828962559789</v>
      </c>
      <c r="V203" s="80">
        <f>V201-V173</f>
        <v>-62</v>
      </c>
      <c r="W203" s="31">
        <f>V203/V173</f>
        <v>-0.0051159336578925655</v>
      </c>
      <c r="X203" s="80">
        <f>X201-X173</f>
        <v>2</v>
      </c>
      <c r="Y203" s="31">
        <f>X203/X173</f>
        <v>0.00016568635572860574</v>
      </c>
      <c r="Z203" s="85">
        <f>Z201-Z173</f>
        <v>-76</v>
      </c>
      <c r="AA203" s="54">
        <f>Z203/Z173</f>
        <v>-0.0062325733967525014</v>
      </c>
      <c r="AB203" s="10"/>
      <c r="AC203" s="43"/>
    </row>
    <row r="204" spans="1:30" ht="27" customHeight="1" thickBot="1" thickTop="1">
      <c r="A204" s="212" t="s">
        <v>9</v>
      </c>
      <c r="B204" s="216" t="s">
        <v>19</v>
      </c>
      <c r="C204" s="19"/>
      <c r="D204" s="81">
        <v>353</v>
      </c>
      <c r="E204" s="23" t="s">
        <v>25</v>
      </c>
      <c r="F204" s="81">
        <v>319</v>
      </c>
      <c r="G204" s="23" t="s">
        <v>25</v>
      </c>
      <c r="H204" s="81">
        <v>265</v>
      </c>
      <c r="I204" s="23" t="s">
        <v>25</v>
      </c>
      <c r="J204" s="81">
        <v>202</v>
      </c>
      <c r="K204" s="23" t="s">
        <v>25</v>
      </c>
      <c r="L204" s="81">
        <v>200</v>
      </c>
      <c r="M204" s="23" t="s">
        <v>25</v>
      </c>
      <c r="N204" s="81">
        <v>251</v>
      </c>
      <c r="O204" s="23" t="s">
        <v>25</v>
      </c>
      <c r="P204" s="81">
        <v>251</v>
      </c>
      <c r="Q204" s="23" t="s">
        <v>25</v>
      </c>
      <c r="R204" s="81">
        <v>262</v>
      </c>
      <c r="S204" s="23" t="s">
        <v>25</v>
      </c>
      <c r="T204" s="81">
        <v>378</v>
      </c>
      <c r="U204" s="23" t="s">
        <v>25</v>
      </c>
      <c r="V204" s="81">
        <v>312</v>
      </c>
      <c r="W204" s="23" t="s">
        <v>25</v>
      </c>
      <c r="X204" s="81">
        <v>278</v>
      </c>
      <c r="Y204" s="23" t="s">
        <v>25</v>
      </c>
      <c r="Z204" s="87">
        <v>422</v>
      </c>
      <c r="AA204" s="49" t="s">
        <v>25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212"/>
      <c r="B205" s="217"/>
      <c r="C205" s="17" t="s">
        <v>20</v>
      </c>
      <c r="D205" s="89">
        <f>D204-Z176</f>
        <v>-132</v>
      </c>
      <c r="E205" s="30">
        <f>D205/Z176</f>
        <v>-0.2721649484536082</v>
      </c>
      <c r="F205" s="89">
        <f>F204-D204</f>
        <v>-34</v>
      </c>
      <c r="G205" s="30">
        <f>F205/D204</f>
        <v>-0.09631728045325778</v>
      </c>
      <c r="H205" s="89">
        <f>H204-F204</f>
        <v>-54</v>
      </c>
      <c r="I205" s="30">
        <f>H205/F204</f>
        <v>-0.16927899686520376</v>
      </c>
      <c r="J205" s="89">
        <f>J204-H204</f>
        <v>-63</v>
      </c>
      <c r="K205" s="30">
        <f>J205/H204</f>
        <v>-0.23773584905660378</v>
      </c>
      <c r="L205" s="89">
        <f>L204-J204</f>
        <v>-2</v>
      </c>
      <c r="M205" s="30">
        <f>L205/J204</f>
        <v>-0.009900990099009901</v>
      </c>
      <c r="N205" s="79">
        <f>N204-L204</f>
        <v>51</v>
      </c>
      <c r="O205" s="42">
        <f>N205/L204</f>
        <v>0.255</v>
      </c>
      <c r="P205" s="79">
        <f>P204-N204</f>
        <v>0</v>
      </c>
      <c r="Q205" s="42">
        <f>P205/N204</f>
        <v>0</v>
      </c>
      <c r="R205" s="79">
        <f>R204-P204</f>
        <v>11</v>
      </c>
      <c r="S205" s="42">
        <f>R205/P204</f>
        <v>0.043824701195219126</v>
      </c>
      <c r="T205" s="79">
        <f>T204-R204</f>
        <v>116</v>
      </c>
      <c r="U205" s="42">
        <f>T205/R204</f>
        <v>0.44274809160305345</v>
      </c>
      <c r="V205" s="79">
        <f>V204-T204</f>
        <v>-66</v>
      </c>
      <c r="W205" s="42">
        <f>V205/T204</f>
        <v>-0.1746031746031746</v>
      </c>
      <c r="X205" s="79">
        <f>X204-V204</f>
        <v>-34</v>
      </c>
      <c r="Y205" s="42">
        <f>X205/V204</f>
        <v>-0.10897435897435898</v>
      </c>
      <c r="Z205" s="85">
        <f>Z204-X204</f>
        <v>144</v>
      </c>
      <c r="AA205" s="54">
        <f>Z205/X204</f>
        <v>0.5179856115107914</v>
      </c>
      <c r="AB205" s="148">
        <f>AB204-D204-F204-H204-J204-L204-N204-P204-R204-T204-V204-X204</f>
        <v>422</v>
      </c>
      <c r="AC205" s="48"/>
      <c r="AD205" s="91"/>
    </row>
    <row r="206" spans="1:30" ht="27" customHeight="1" thickBot="1" thickTop="1">
      <c r="A206" s="212"/>
      <c r="B206" s="218"/>
      <c r="C206" s="18" t="s">
        <v>21</v>
      </c>
      <c r="D206" s="80">
        <f>D204-D176</f>
        <v>41</v>
      </c>
      <c r="E206" s="31">
        <f>D206/D176</f>
        <v>0.13141025641025642</v>
      </c>
      <c r="F206" s="80">
        <f>F204-F176</f>
        <v>37</v>
      </c>
      <c r="G206" s="31">
        <f>F206/F176</f>
        <v>0.13120567375886524</v>
      </c>
      <c r="H206" s="80">
        <f>H204-H176</f>
        <v>17</v>
      </c>
      <c r="I206" s="31">
        <f>H206/H176</f>
        <v>0.06854838709677419</v>
      </c>
      <c r="J206" s="80">
        <f>J204-J176</f>
        <v>-7</v>
      </c>
      <c r="K206" s="31">
        <f>J206/J176</f>
        <v>-0.03349282296650718</v>
      </c>
      <c r="L206" s="80">
        <f>L204-L176</f>
        <v>30</v>
      </c>
      <c r="M206" s="31">
        <f>L206/L176</f>
        <v>0.17647058823529413</v>
      </c>
      <c r="N206" s="80">
        <f>N204-N176</f>
        <v>-24</v>
      </c>
      <c r="O206" s="31">
        <f>N206/N176</f>
        <v>-0.08727272727272728</v>
      </c>
      <c r="P206" s="80">
        <f>P204-P176</f>
        <v>-91</v>
      </c>
      <c r="Q206" s="31">
        <f>P206/P176</f>
        <v>-0.26608187134502925</v>
      </c>
      <c r="R206" s="80">
        <f>R204-R176</f>
        <v>-40</v>
      </c>
      <c r="S206" s="31">
        <f>R206/R176</f>
        <v>-0.13245033112582782</v>
      </c>
      <c r="T206" s="80">
        <f>T204-T176</f>
        <v>52</v>
      </c>
      <c r="U206" s="31">
        <f>T206/T176</f>
        <v>0.15950920245398773</v>
      </c>
      <c r="V206" s="80">
        <f>V204-V176</f>
        <v>-2</v>
      </c>
      <c r="W206" s="31">
        <f>V206/V176</f>
        <v>-0.006369426751592357</v>
      </c>
      <c r="X206" s="80">
        <f>X204-X176</f>
        <v>-63</v>
      </c>
      <c r="Y206" s="31">
        <f>X206/X176</f>
        <v>-0.18475073313782991</v>
      </c>
      <c r="Z206" s="85">
        <f>Z204-Z176</f>
        <v>-63</v>
      </c>
      <c r="AA206" s="54">
        <f>Z206/Z176</f>
        <v>-0.12989690721649486</v>
      </c>
      <c r="AB206" s="28"/>
      <c r="AC206" s="90"/>
      <c r="AD206" s="47"/>
    </row>
    <row r="207" spans="1:30" ht="27" customHeight="1" thickBot="1" thickTop="1">
      <c r="A207" s="212" t="s">
        <v>10</v>
      </c>
      <c r="B207" s="216" t="s">
        <v>17</v>
      </c>
      <c r="C207" s="20"/>
      <c r="D207" s="82">
        <v>138</v>
      </c>
      <c r="E207" s="23" t="s">
        <v>25</v>
      </c>
      <c r="F207" s="82">
        <v>101</v>
      </c>
      <c r="G207" s="23" t="s">
        <v>25</v>
      </c>
      <c r="H207" s="82">
        <v>161</v>
      </c>
      <c r="I207" s="23" t="s">
        <v>25</v>
      </c>
      <c r="J207" s="82">
        <v>121</v>
      </c>
      <c r="K207" s="23" t="s">
        <v>25</v>
      </c>
      <c r="L207" s="82">
        <v>129</v>
      </c>
      <c r="M207" s="23" t="s">
        <v>25</v>
      </c>
      <c r="N207" s="82">
        <v>115</v>
      </c>
      <c r="O207" s="23" t="s">
        <v>25</v>
      </c>
      <c r="P207" s="82">
        <v>128</v>
      </c>
      <c r="Q207" s="23" t="s">
        <v>25</v>
      </c>
      <c r="R207" s="82">
        <v>87</v>
      </c>
      <c r="S207" s="23" t="s">
        <v>25</v>
      </c>
      <c r="T207" s="82">
        <v>134</v>
      </c>
      <c r="U207" s="23" t="s">
        <v>25</v>
      </c>
      <c r="V207" s="82">
        <v>84</v>
      </c>
      <c r="W207" s="23" t="s">
        <v>25</v>
      </c>
      <c r="X207" s="82">
        <v>94</v>
      </c>
      <c r="Y207" s="23" t="s">
        <v>25</v>
      </c>
      <c r="Z207" s="88">
        <v>124</v>
      </c>
      <c r="AA207" s="49" t="s">
        <v>25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212"/>
      <c r="B208" s="217"/>
      <c r="C208" s="21" t="s">
        <v>20</v>
      </c>
      <c r="D208" s="89">
        <f>D207-Z179</f>
        <v>-30</v>
      </c>
      <c r="E208" s="30">
        <f>D208/Z179</f>
        <v>-0.17857142857142858</v>
      </c>
      <c r="F208" s="89">
        <f>F207-D207</f>
        <v>-37</v>
      </c>
      <c r="G208" s="30">
        <f>F208/D207</f>
        <v>-0.26811594202898553</v>
      </c>
      <c r="H208" s="89">
        <f>H207-F207</f>
        <v>60</v>
      </c>
      <c r="I208" s="30">
        <f>H208/F207</f>
        <v>0.594059405940594</v>
      </c>
      <c r="J208" s="89">
        <f>J207-H207</f>
        <v>-40</v>
      </c>
      <c r="K208" s="30">
        <f>J208/H207</f>
        <v>-0.2484472049689441</v>
      </c>
      <c r="L208" s="89">
        <f>L207-J207</f>
        <v>8</v>
      </c>
      <c r="M208" s="30">
        <f>L208/J207</f>
        <v>0.06611570247933884</v>
      </c>
      <c r="N208" s="79">
        <f>N207-L207</f>
        <v>-14</v>
      </c>
      <c r="O208" s="42">
        <f>N208/L207</f>
        <v>-0.10852713178294573</v>
      </c>
      <c r="P208" s="79">
        <f>P207-N207</f>
        <v>13</v>
      </c>
      <c r="Q208" s="42">
        <f>P208/N207</f>
        <v>0.11304347826086956</v>
      </c>
      <c r="R208" s="79">
        <f>R207-P207</f>
        <v>-41</v>
      </c>
      <c r="S208" s="42">
        <f>R208/P207</f>
        <v>-0.3203125</v>
      </c>
      <c r="T208" s="79">
        <f>T207-R207</f>
        <v>47</v>
      </c>
      <c r="U208" s="42">
        <f>T208/R207</f>
        <v>0.5402298850574713</v>
      </c>
      <c r="V208" s="79">
        <f>V207-T207</f>
        <v>-50</v>
      </c>
      <c r="W208" s="42">
        <f>V208/T207</f>
        <v>-0.373134328358209</v>
      </c>
      <c r="X208" s="79">
        <f>X207-V207</f>
        <v>10</v>
      </c>
      <c r="Y208" s="42">
        <f>X208/V207</f>
        <v>0.11904761904761904</v>
      </c>
      <c r="Z208" s="85">
        <f>Z207-X207</f>
        <v>30</v>
      </c>
      <c r="AA208" s="54">
        <f>Z208/X207</f>
        <v>0.3191489361702128</v>
      </c>
      <c r="AB208" s="148">
        <f>AB207-D207-F207-H207-J207-L207-N207-P207-R207-T207-V207-X207</f>
        <v>124</v>
      </c>
      <c r="AC208" s="48"/>
      <c r="AD208" s="91"/>
    </row>
    <row r="209" spans="1:30" ht="27" customHeight="1" thickBot="1" thickTop="1">
      <c r="A209" s="212"/>
      <c r="B209" s="218"/>
      <c r="C209" s="18" t="s">
        <v>21</v>
      </c>
      <c r="D209" s="80">
        <f>D207-D179</f>
        <v>-26</v>
      </c>
      <c r="E209" s="31">
        <f>D209/D179</f>
        <v>-0.15853658536585366</v>
      </c>
      <c r="F209" s="80">
        <f>F208-F179</f>
        <v>-122</v>
      </c>
      <c r="G209" s="31">
        <f>F209/F179</f>
        <v>-1.4352941176470588</v>
      </c>
      <c r="H209" s="80">
        <f>H208-H179</f>
        <v>-81</v>
      </c>
      <c r="I209" s="31">
        <f>H209/H179</f>
        <v>-0.574468085106383</v>
      </c>
      <c r="J209" s="80">
        <f>J208-J179</f>
        <v>-210</v>
      </c>
      <c r="K209" s="31">
        <f>J209/J179</f>
        <v>-1.2352941176470589</v>
      </c>
      <c r="L209" s="80">
        <f>L208-L179</f>
        <v>-139</v>
      </c>
      <c r="M209" s="31">
        <f>L209/L179</f>
        <v>-0.9455782312925171</v>
      </c>
      <c r="N209" s="80">
        <f>N208-N179</f>
        <v>-132</v>
      </c>
      <c r="O209" s="31">
        <f>N209/N179</f>
        <v>-1.11864406779661</v>
      </c>
      <c r="P209" s="80">
        <f>P208-P179</f>
        <v>-95</v>
      </c>
      <c r="Q209" s="31">
        <f>P209/P179</f>
        <v>-0.8796296296296297</v>
      </c>
      <c r="R209" s="80">
        <f>R208-R179</f>
        <v>-152</v>
      </c>
      <c r="S209" s="31">
        <f>R209/R179</f>
        <v>-1.3693693693693694</v>
      </c>
      <c r="T209" s="80">
        <f>T208-T179</f>
        <v>-76</v>
      </c>
      <c r="U209" s="31">
        <f>T209/T179</f>
        <v>-0.6178861788617886</v>
      </c>
      <c r="V209" s="80">
        <f>V208-V179</f>
        <v>-177</v>
      </c>
      <c r="W209" s="31">
        <f>V209/V179</f>
        <v>-1.3937007874015748</v>
      </c>
      <c r="X209" s="80">
        <f>X208-X179</f>
        <v>-97</v>
      </c>
      <c r="Y209" s="31">
        <f>X209/X179</f>
        <v>-0.9065420560747663</v>
      </c>
      <c r="Z209" s="85">
        <f>Z208-Z179</f>
        <v>-138</v>
      </c>
      <c r="AA209" s="54">
        <f>Z209/Z179</f>
        <v>-0.8214285714285714</v>
      </c>
      <c r="AB209" s="28"/>
      <c r="AC209" s="48"/>
      <c r="AD209" s="47"/>
    </row>
    <row r="210" spans="1:30" ht="27" customHeight="1" thickBot="1" thickTop="1">
      <c r="A210" s="212" t="s">
        <v>11</v>
      </c>
      <c r="B210" s="216" t="s">
        <v>18</v>
      </c>
      <c r="C210" s="20"/>
      <c r="D210" s="82">
        <v>0</v>
      </c>
      <c r="E210" s="23" t="s">
        <v>25</v>
      </c>
      <c r="F210" s="82">
        <v>0</v>
      </c>
      <c r="G210" s="23" t="s">
        <v>25</v>
      </c>
      <c r="H210" s="82">
        <v>0</v>
      </c>
      <c r="I210" s="23" t="s">
        <v>25</v>
      </c>
      <c r="J210" s="82">
        <v>0</v>
      </c>
      <c r="K210" s="23" t="s">
        <v>25</v>
      </c>
      <c r="L210" s="82">
        <v>0</v>
      </c>
      <c r="M210" s="23" t="s">
        <v>25</v>
      </c>
      <c r="N210" s="82">
        <v>0</v>
      </c>
      <c r="O210" s="23" t="s">
        <v>25</v>
      </c>
      <c r="P210" s="82">
        <v>0</v>
      </c>
      <c r="Q210" s="23" t="s">
        <v>25</v>
      </c>
      <c r="R210" s="82">
        <v>0</v>
      </c>
      <c r="S210" s="23" t="s">
        <v>25</v>
      </c>
      <c r="T210" s="82">
        <v>0</v>
      </c>
      <c r="U210" s="23" t="s">
        <v>25</v>
      </c>
      <c r="V210" s="82">
        <v>0</v>
      </c>
      <c r="W210" s="23" t="s">
        <v>25</v>
      </c>
      <c r="X210" s="82">
        <v>0</v>
      </c>
      <c r="Y210" s="23" t="s">
        <v>25</v>
      </c>
      <c r="Z210" s="88">
        <v>0</v>
      </c>
      <c r="AA210" s="49" t="s">
        <v>25</v>
      </c>
      <c r="AB210" s="27">
        <f>D210+F210+H210+J210+L210+N210+P210+R210+T210+V210+X210</f>
        <v>0</v>
      </c>
      <c r="AC210" s="44"/>
      <c r="AD210" s="45"/>
    </row>
    <row r="211" spans="1:30" ht="27" customHeight="1" thickBot="1" thickTop="1">
      <c r="A211" s="212"/>
      <c r="B211" s="217"/>
      <c r="C211" s="21" t="s">
        <v>20</v>
      </c>
      <c r="D211" s="89">
        <f>D210-Z182</f>
        <v>0</v>
      </c>
      <c r="E211" s="30"/>
      <c r="F211" s="89">
        <f>F210-D210</f>
        <v>0</v>
      </c>
      <c r="G211" s="30"/>
      <c r="H211" s="89">
        <f>H210-F210</f>
        <v>0</v>
      </c>
      <c r="I211" s="30"/>
      <c r="J211" s="89">
        <f>J210-H210</f>
        <v>0</v>
      </c>
      <c r="K211" s="30"/>
      <c r="L211" s="89">
        <f>L210-J210</f>
        <v>0</v>
      </c>
      <c r="M211" s="30"/>
      <c r="N211" s="79">
        <f>N210-L210</f>
        <v>0</v>
      </c>
      <c r="O211" s="42"/>
      <c r="P211" s="79">
        <f>P210-N210</f>
        <v>0</v>
      </c>
      <c r="Q211" s="42"/>
      <c r="R211" s="79">
        <f>R210-P210</f>
        <v>0</v>
      </c>
      <c r="S211" s="42"/>
      <c r="T211" s="79">
        <f>T210-R210</f>
        <v>0</v>
      </c>
      <c r="U211" s="42"/>
      <c r="V211" s="79">
        <f>V210-T210</f>
        <v>0</v>
      </c>
      <c r="W211" s="42"/>
      <c r="X211" s="79">
        <f>X210-V210</f>
        <v>0</v>
      </c>
      <c r="Y211" s="42"/>
      <c r="Z211" s="85">
        <f>Z210-X210</f>
        <v>0</v>
      </c>
      <c r="AA211" s="85"/>
      <c r="AB211" s="28"/>
      <c r="AC211" s="46"/>
      <c r="AD211" s="91"/>
    </row>
    <row r="212" spans="1:30" ht="27" customHeight="1" thickBot="1" thickTop="1">
      <c r="A212" s="212"/>
      <c r="B212" s="218"/>
      <c r="C212" s="18" t="s">
        <v>21</v>
      </c>
      <c r="D212" s="80">
        <f>D210-D182</f>
        <v>0</v>
      </c>
      <c r="E212" s="31"/>
      <c r="F212" s="80">
        <f>F210-F182</f>
        <v>0</v>
      </c>
      <c r="G212" s="31"/>
      <c r="H212" s="80">
        <f>H210-H182</f>
        <v>0</v>
      </c>
      <c r="I212" s="31"/>
      <c r="J212" s="80">
        <f>J210-J182</f>
        <v>0</v>
      </c>
      <c r="K212" s="31"/>
      <c r="L212" s="80">
        <f>L210-L182</f>
        <v>0</v>
      </c>
      <c r="M212" s="31"/>
      <c r="N212" s="80">
        <f>N210-N182</f>
        <v>0</v>
      </c>
      <c r="O212" s="31"/>
      <c r="P212" s="80">
        <f>P210-P182</f>
        <v>0</v>
      </c>
      <c r="Q212" s="31"/>
      <c r="R212" s="80">
        <f>R210-R182</f>
        <v>0</v>
      </c>
      <c r="S212" s="31"/>
      <c r="T212" s="80">
        <f>T210-T182</f>
        <v>0</v>
      </c>
      <c r="U212" s="31"/>
      <c r="V212" s="80">
        <f>V210-V182</f>
        <v>0</v>
      </c>
      <c r="W212" s="31"/>
      <c r="X212" s="80">
        <f>X210-X182</f>
        <v>0</v>
      </c>
      <c r="Y212" s="31"/>
      <c r="Z212" s="85">
        <f>Z210-Z182</f>
        <v>0</v>
      </c>
      <c r="AA212" s="85"/>
      <c r="AB212" s="28"/>
      <c r="AC212" s="90"/>
      <c r="AD212" s="47"/>
    </row>
    <row r="213" spans="1:30" ht="27" customHeight="1" thickBot="1" thickTop="1">
      <c r="A213" s="212" t="s">
        <v>12</v>
      </c>
      <c r="B213" s="216" t="s">
        <v>16</v>
      </c>
      <c r="C213" s="20"/>
      <c r="D213" s="82">
        <v>176</v>
      </c>
      <c r="E213" s="23" t="s">
        <v>25</v>
      </c>
      <c r="F213" s="82">
        <v>111</v>
      </c>
      <c r="G213" s="23" t="s">
        <v>25</v>
      </c>
      <c r="H213" s="82">
        <v>82</v>
      </c>
      <c r="I213" s="23" t="s">
        <v>25</v>
      </c>
      <c r="J213" s="82">
        <v>69</v>
      </c>
      <c r="K213" s="23" t="s">
        <v>25</v>
      </c>
      <c r="L213" s="82">
        <v>82</v>
      </c>
      <c r="M213" s="23" t="s">
        <v>25</v>
      </c>
      <c r="N213" s="82">
        <v>52</v>
      </c>
      <c r="O213" s="23" t="s">
        <v>25</v>
      </c>
      <c r="P213" s="82">
        <v>45</v>
      </c>
      <c r="Q213" s="23" t="s">
        <v>25</v>
      </c>
      <c r="R213" s="82">
        <v>48</v>
      </c>
      <c r="S213" s="23" t="s">
        <v>25</v>
      </c>
      <c r="T213" s="82">
        <v>99</v>
      </c>
      <c r="U213" s="23" t="s">
        <v>25</v>
      </c>
      <c r="V213" s="82">
        <v>52</v>
      </c>
      <c r="W213" s="23" t="s">
        <v>25</v>
      </c>
      <c r="X213" s="177">
        <v>51</v>
      </c>
      <c r="Y213" s="23" t="s">
        <v>25</v>
      </c>
      <c r="Z213" s="88">
        <v>150</v>
      </c>
      <c r="AA213" s="49" t="s">
        <v>25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212"/>
      <c r="B214" s="217"/>
      <c r="C214" s="21" t="s">
        <v>20</v>
      </c>
      <c r="D214" s="89">
        <f>D213-Z185</f>
        <v>-103</v>
      </c>
      <c r="E214" s="30">
        <f>D214/Z185</f>
        <v>-0.36917562724014336</v>
      </c>
      <c r="F214" s="89">
        <f>F213-D213</f>
        <v>-65</v>
      </c>
      <c r="G214" s="30">
        <f>F214/D213</f>
        <v>-0.3693181818181818</v>
      </c>
      <c r="H214" s="89">
        <f>H213-F213</f>
        <v>-29</v>
      </c>
      <c r="I214" s="30">
        <f>H214/F213</f>
        <v>-0.26126126126126126</v>
      </c>
      <c r="J214" s="89">
        <f>J213-H213</f>
        <v>-13</v>
      </c>
      <c r="K214" s="30">
        <f>J214/H213</f>
        <v>-0.15853658536585366</v>
      </c>
      <c r="L214" s="89">
        <f>L213-J213</f>
        <v>13</v>
      </c>
      <c r="M214" s="30">
        <f>L214/J213</f>
        <v>0.18840579710144928</v>
      </c>
      <c r="N214" s="79">
        <f>N213-L213</f>
        <v>-30</v>
      </c>
      <c r="O214" s="42">
        <f>N214/L213</f>
        <v>-0.36585365853658536</v>
      </c>
      <c r="P214" s="79">
        <f>P213-N213</f>
        <v>-7</v>
      </c>
      <c r="Q214" s="42">
        <f>P214/N213</f>
        <v>-0.1346153846153846</v>
      </c>
      <c r="R214" s="79">
        <f>R213-P213</f>
        <v>3</v>
      </c>
      <c r="S214" s="42">
        <f>R214/P213</f>
        <v>0.06666666666666667</v>
      </c>
      <c r="T214" s="79">
        <f>T213-R213</f>
        <v>51</v>
      </c>
      <c r="U214" s="42">
        <f>T214/R213</f>
        <v>1.0625</v>
      </c>
      <c r="V214" s="79">
        <f>V213-T213</f>
        <v>-47</v>
      </c>
      <c r="W214" s="42">
        <f>V214/T213</f>
        <v>-0.47474747474747475</v>
      </c>
      <c r="X214" s="79">
        <f>X213-V213</f>
        <v>-1</v>
      </c>
      <c r="Y214" s="42">
        <f>X214/V213</f>
        <v>-0.019230769230769232</v>
      </c>
      <c r="Z214" s="85">
        <f>Z213-X213</f>
        <v>99</v>
      </c>
      <c r="AA214" s="85">
        <f>Z214/X213</f>
        <v>1.9411764705882353</v>
      </c>
      <c r="AB214" s="148">
        <f>AB213-D213-F213-H213-J213-L213-N213-P213-R213-T213-V213-X213</f>
        <v>150</v>
      </c>
      <c r="AC214" s="12"/>
      <c r="AD214" s="91"/>
    </row>
    <row r="215" spans="1:29" ht="27" customHeight="1" thickBot="1" thickTop="1">
      <c r="A215" s="212"/>
      <c r="B215" s="218"/>
      <c r="C215" s="18" t="s">
        <v>21</v>
      </c>
      <c r="D215" s="80">
        <f>D213-D185</f>
        <v>62</v>
      </c>
      <c r="E215" s="31">
        <f>D215/D185</f>
        <v>0.543859649122807</v>
      </c>
      <c r="F215" s="80">
        <f>F213-F185</f>
        <v>50</v>
      </c>
      <c r="G215" s="31">
        <f>F215/F185</f>
        <v>0.819672131147541</v>
      </c>
      <c r="H215" s="80">
        <f>H213-H185</f>
        <v>27</v>
      </c>
      <c r="I215" s="31">
        <f>H215/H185</f>
        <v>0.4909090909090909</v>
      </c>
      <c r="J215" s="80">
        <f>J213-J185</f>
        <v>4</v>
      </c>
      <c r="K215" s="31">
        <f>J215/J185</f>
        <v>0.06153846153846154</v>
      </c>
      <c r="L215" s="80">
        <f>L213-L185</f>
        <v>33</v>
      </c>
      <c r="M215" s="31">
        <f>L215/L185</f>
        <v>0.673469387755102</v>
      </c>
      <c r="N215" s="80">
        <f>N213-N185</f>
        <v>-7</v>
      </c>
      <c r="O215" s="31">
        <f>N215/N185</f>
        <v>-0.11864406779661017</v>
      </c>
      <c r="P215" s="80">
        <f>P213-P185</f>
        <v>-28</v>
      </c>
      <c r="Q215" s="31">
        <f>P215/P185</f>
        <v>-0.3835616438356164</v>
      </c>
      <c r="R215" s="80">
        <f>R213-R185</f>
        <v>-34</v>
      </c>
      <c r="S215" s="31">
        <f>R215/R185</f>
        <v>-0.4146341463414634</v>
      </c>
      <c r="T215" s="80">
        <f>T213-T185</f>
        <v>21</v>
      </c>
      <c r="U215" s="31">
        <f>T215/T185</f>
        <v>0.2692307692307692</v>
      </c>
      <c r="V215" s="80">
        <f>V213-V185</f>
        <v>-37</v>
      </c>
      <c r="W215" s="31">
        <f>V215/V185</f>
        <v>-0.4157303370786517</v>
      </c>
      <c r="X215" s="80">
        <f>X213-X185</f>
        <v>-63</v>
      </c>
      <c r="Y215" s="31">
        <f>X215/X185</f>
        <v>-0.5526315789473685</v>
      </c>
      <c r="Z215" s="85">
        <f>Z213-Z185</f>
        <v>-129</v>
      </c>
      <c r="AA215" s="85">
        <f>Z215/Z185</f>
        <v>-0.46236559139784944</v>
      </c>
      <c r="AB215" s="10"/>
      <c r="AC215" s="9"/>
    </row>
    <row r="216" spans="1:29" ht="27" customHeight="1" thickBot="1">
      <c r="A216" s="266" t="s">
        <v>13</v>
      </c>
      <c r="B216" s="292"/>
      <c r="C216" s="292"/>
      <c r="D216" s="292"/>
      <c r="E216" s="292"/>
      <c r="F216" s="292"/>
      <c r="G216" s="292"/>
      <c r="H216" s="292"/>
      <c r="I216" s="292"/>
      <c r="J216" s="292"/>
      <c r="K216" s="292"/>
      <c r="L216" s="292"/>
      <c r="M216" s="292"/>
      <c r="N216" s="292"/>
      <c r="O216" s="292"/>
      <c r="P216" s="292"/>
      <c r="Q216" s="292"/>
      <c r="R216" s="292"/>
      <c r="S216" s="292"/>
      <c r="T216" s="292"/>
      <c r="U216" s="292"/>
      <c r="V216" s="292"/>
      <c r="W216" s="292"/>
      <c r="X216" s="292"/>
      <c r="Y216" s="292"/>
      <c r="Z216" s="292"/>
      <c r="AA216" s="292"/>
      <c r="AB216" s="10"/>
      <c r="AC216" s="9"/>
    </row>
    <row r="217" spans="1:29" ht="27" customHeight="1" thickBot="1">
      <c r="A217" s="212" t="s">
        <v>14</v>
      </c>
      <c r="B217" s="216" t="s">
        <v>15</v>
      </c>
      <c r="C217" s="5"/>
      <c r="D217" s="82">
        <v>341</v>
      </c>
      <c r="E217" s="23" t="s">
        <v>25</v>
      </c>
      <c r="F217" s="82">
        <v>190</v>
      </c>
      <c r="G217" s="23" t="s">
        <v>25</v>
      </c>
      <c r="H217" s="82">
        <v>201</v>
      </c>
      <c r="I217" s="23" t="s">
        <v>25</v>
      </c>
      <c r="J217" s="82">
        <v>180</v>
      </c>
      <c r="K217" s="23" t="s">
        <v>25</v>
      </c>
      <c r="L217" s="82">
        <v>162</v>
      </c>
      <c r="M217" s="23" t="s">
        <v>25</v>
      </c>
      <c r="N217" s="82">
        <v>172</v>
      </c>
      <c r="O217" s="23" t="s">
        <v>25</v>
      </c>
      <c r="P217" s="82">
        <v>160</v>
      </c>
      <c r="Q217" s="23" t="s">
        <v>25</v>
      </c>
      <c r="R217" s="82">
        <v>121</v>
      </c>
      <c r="S217" s="23" t="s">
        <v>25</v>
      </c>
      <c r="T217" s="82">
        <v>125</v>
      </c>
      <c r="U217" s="23" t="s">
        <v>25</v>
      </c>
      <c r="V217" s="82">
        <v>131</v>
      </c>
      <c r="W217" s="23" t="s">
        <v>25</v>
      </c>
      <c r="X217" s="82">
        <v>115</v>
      </c>
      <c r="Y217" s="23" t="s">
        <v>25</v>
      </c>
      <c r="Z217" s="116">
        <v>177</v>
      </c>
      <c r="AA217" s="117" t="s">
        <v>25</v>
      </c>
      <c r="AB217" s="10"/>
      <c r="AC217" s="9"/>
    </row>
    <row r="218" spans="1:29" ht="27" customHeight="1" thickBot="1" thickTop="1">
      <c r="A218" s="212"/>
      <c r="B218" s="217"/>
      <c r="C218" s="21" t="s">
        <v>20</v>
      </c>
      <c r="D218" s="89">
        <f>D217-Z189</f>
        <v>-19</v>
      </c>
      <c r="E218" s="30">
        <f>D218/Z189</f>
        <v>-0.05277777777777778</v>
      </c>
      <c r="F218" s="89">
        <f>F217-D217</f>
        <v>-151</v>
      </c>
      <c r="G218" s="30">
        <f>F218/D217</f>
        <v>-0.44281524926686217</v>
      </c>
      <c r="H218" s="89">
        <f>H217-F217</f>
        <v>11</v>
      </c>
      <c r="I218" s="30">
        <f>H218/F217</f>
        <v>0.05789473684210526</v>
      </c>
      <c r="J218" s="89">
        <f>J217-H217</f>
        <v>-21</v>
      </c>
      <c r="K218" s="30">
        <f>J218/H217</f>
        <v>-0.1044776119402985</v>
      </c>
      <c r="L218" s="89">
        <f>L217-J217</f>
        <v>-18</v>
      </c>
      <c r="M218" s="30">
        <f>L218/J217</f>
        <v>-0.1</v>
      </c>
      <c r="N218" s="79">
        <f>N217-L217</f>
        <v>10</v>
      </c>
      <c r="O218" s="42">
        <f>N218/L217</f>
        <v>0.06172839506172839</v>
      </c>
      <c r="P218" s="79">
        <f>P217-N217</f>
        <v>-12</v>
      </c>
      <c r="Q218" s="42">
        <f>P218/N217</f>
        <v>-0.06976744186046512</v>
      </c>
      <c r="R218" s="79">
        <f>R217-P217</f>
        <v>-39</v>
      </c>
      <c r="S218" s="42">
        <f>R218/P217</f>
        <v>-0.24375</v>
      </c>
      <c r="T218" s="79">
        <f>T217-R217</f>
        <v>4</v>
      </c>
      <c r="U218" s="42">
        <f>T218/R217</f>
        <v>0.03305785123966942</v>
      </c>
      <c r="V218" s="79">
        <f>V217-T217</f>
        <v>6</v>
      </c>
      <c r="W218" s="42">
        <f>V218/T217</f>
        <v>0.048</v>
      </c>
      <c r="X218" s="79">
        <f>X217-V217</f>
        <v>-16</v>
      </c>
      <c r="Y218" s="42">
        <f>X218/V217</f>
        <v>-0.12213740458015267</v>
      </c>
      <c r="Z218" s="85">
        <f>Z217-X217</f>
        <v>62</v>
      </c>
      <c r="AA218" s="85">
        <f>Z218/X217</f>
        <v>0.5391304347826087</v>
      </c>
      <c r="AB218" s="10"/>
      <c r="AC218" s="9"/>
    </row>
    <row r="219" spans="1:29" ht="27" customHeight="1" thickBot="1" thickTop="1">
      <c r="A219" s="212"/>
      <c r="B219" s="218"/>
      <c r="C219" s="18" t="s">
        <v>21</v>
      </c>
      <c r="D219" s="80">
        <f>D217-D189</f>
        <v>112</v>
      </c>
      <c r="E219" s="31">
        <f>D219/D189</f>
        <v>0.4890829694323144</v>
      </c>
      <c r="F219" s="80">
        <f>F217-F189</f>
        <v>6</v>
      </c>
      <c r="G219" s="31">
        <f>F219/F189</f>
        <v>0.03260869565217391</v>
      </c>
      <c r="H219" s="80">
        <f>H217-H189</f>
        <v>36</v>
      </c>
      <c r="I219" s="31">
        <f>H219/H189</f>
        <v>0.21818181818181817</v>
      </c>
      <c r="J219" s="80">
        <f>J217-J189</f>
        <v>23</v>
      </c>
      <c r="K219" s="31">
        <f>J219/J189</f>
        <v>0.1464968152866242</v>
      </c>
      <c r="L219" s="80">
        <f>L217-L189</f>
        <v>3</v>
      </c>
      <c r="M219" s="31">
        <f>L219/L189</f>
        <v>0.018867924528301886</v>
      </c>
      <c r="N219" s="80">
        <f>N217-N189</f>
        <v>41</v>
      </c>
      <c r="O219" s="31">
        <f>N219/N189</f>
        <v>0.31297709923664124</v>
      </c>
      <c r="P219" s="80">
        <f>P217-P189</f>
        <v>27</v>
      </c>
      <c r="Q219" s="31">
        <f>P219/P189</f>
        <v>0.20300751879699247</v>
      </c>
      <c r="R219" s="80">
        <f>R217-R189</f>
        <v>-34</v>
      </c>
      <c r="S219" s="31">
        <f>R219/R189</f>
        <v>-0.21935483870967742</v>
      </c>
      <c r="T219" s="80">
        <f>T217-T189</f>
        <v>0</v>
      </c>
      <c r="U219" s="31">
        <f>T219/T189</f>
        <v>0</v>
      </c>
      <c r="V219" s="80">
        <f>V217-V189</f>
        <v>2</v>
      </c>
      <c r="W219" s="31">
        <f>V219/V189</f>
        <v>0.015503875968992248</v>
      </c>
      <c r="X219" s="80">
        <f>X217-X189</f>
        <v>-194</v>
      </c>
      <c r="Y219" s="31">
        <f>X219/X189</f>
        <v>-0.627831715210356</v>
      </c>
      <c r="Z219" s="85">
        <f>Z217-Z189</f>
        <v>-183</v>
      </c>
      <c r="AA219" s="85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301" t="s">
        <v>135</v>
      </c>
      <c r="B222" s="301"/>
      <c r="C222" s="301"/>
      <c r="D222" s="301"/>
      <c r="E222" s="301"/>
      <c r="F222" s="301"/>
      <c r="G222" s="301"/>
      <c r="H222" s="301"/>
      <c r="I222" s="301"/>
      <c r="J222" s="301"/>
      <c r="K222" s="301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302"/>
      <c r="AA222" s="302"/>
      <c r="AB222" s="302"/>
      <c r="AC222" s="302"/>
      <c r="AD222" s="302"/>
    </row>
    <row r="223" spans="4:14" ht="17.25" customHeight="1" thickBot="1" thickTop="1">
      <c r="D223" s="184"/>
      <c r="F223" s="6"/>
      <c r="H223" s="6"/>
      <c r="J223" s="6"/>
      <c r="L223" s="6"/>
      <c r="N223" s="6"/>
    </row>
    <row r="224" spans="1:30" ht="22.5" customHeight="1" thickBot="1">
      <c r="A224" s="212" t="s">
        <v>0</v>
      </c>
      <c r="B224" s="262" t="s">
        <v>1</v>
      </c>
      <c r="C224" s="247"/>
      <c r="D224" s="214" t="s">
        <v>130</v>
      </c>
      <c r="E224" s="248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  <c r="AA224" s="249"/>
      <c r="AB224" s="250" t="s">
        <v>22</v>
      </c>
      <c r="AC224" s="235" t="s">
        <v>23</v>
      </c>
      <c r="AD224" s="236"/>
    </row>
    <row r="225" spans="1:30" ht="22.5" customHeight="1" thickBot="1" thickTop="1">
      <c r="A225" s="212"/>
      <c r="B225" s="263"/>
      <c r="C225" s="212"/>
      <c r="D225" s="239" t="s">
        <v>4</v>
      </c>
      <c r="E225" s="240"/>
      <c r="F225" s="239" t="s">
        <v>5</v>
      </c>
      <c r="G225" s="240"/>
      <c r="H225" s="239" t="s">
        <v>26</v>
      </c>
      <c r="I225" s="240"/>
      <c r="J225" s="239" t="s">
        <v>27</v>
      </c>
      <c r="K225" s="240"/>
      <c r="L225" s="239" t="s">
        <v>28</v>
      </c>
      <c r="M225" s="240"/>
      <c r="N225" s="239" t="s">
        <v>29</v>
      </c>
      <c r="O225" s="240"/>
      <c r="P225" s="239" t="s">
        <v>33</v>
      </c>
      <c r="Q225" s="240"/>
      <c r="R225" s="239" t="s">
        <v>40</v>
      </c>
      <c r="S225" s="240"/>
      <c r="T225" s="239" t="s">
        <v>45</v>
      </c>
      <c r="U225" s="240"/>
      <c r="V225" s="239" t="s">
        <v>46</v>
      </c>
      <c r="W225" s="240"/>
      <c r="X225" s="239" t="s">
        <v>49</v>
      </c>
      <c r="Y225" s="240"/>
      <c r="Z225" s="219" t="s">
        <v>50</v>
      </c>
      <c r="AA225" s="220"/>
      <c r="AB225" s="251"/>
      <c r="AC225" s="237"/>
      <c r="AD225" s="238"/>
    </row>
    <row r="226" spans="1:30" ht="19.5" customHeight="1" thickBot="1" thickTop="1">
      <c r="A226" s="2"/>
      <c r="B226" s="1"/>
      <c r="C226" s="266" t="s">
        <v>39</v>
      </c>
      <c r="D226" s="292"/>
      <c r="E226" s="292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  <c r="X226" s="292"/>
      <c r="Y226" s="292"/>
      <c r="Z226" s="292"/>
      <c r="AA226" s="293"/>
      <c r="AB226" s="252"/>
      <c r="AC226" s="24" t="s">
        <v>24</v>
      </c>
      <c r="AD226" s="25" t="s">
        <v>25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284"/>
      <c r="AC227" s="258"/>
      <c r="AD227" s="259"/>
    </row>
    <row r="228" spans="1:30" ht="25.5" customHeight="1" thickBot="1" thickTop="1">
      <c r="A228" s="212" t="s">
        <v>7</v>
      </c>
      <c r="B228" s="216" t="s">
        <v>8</v>
      </c>
      <c r="C228" s="7"/>
      <c r="D228" s="78">
        <v>12011</v>
      </c>
      <c r="E228" s="22" t="s">
        <v>25</v>
      </c>
      <c r="F228" s="78">
        <v>12022</v>
      </c>
      <c r="G228" s="22" t="s">
        <v>25</v>
      </c>
      <c r="H228" s="78">
        <v>11801</v>
      </c>
      <c r="I228" s="22" t="s">
        <v>25</v>
      </c>
      <c r="J228" s="78">
        <v>11608</v>
      </c>
      <c r="K228" s="22" t="s">
        <v>25</v>
      </c>
      <c r="L228" s="78">
        <v>11500</v>
      </c>
      <c r="M228" s="22" t="s">
        <v>25</v>
      </c>
      <c r="N228" s="78">
        <v>11445</v>
      </c>
      <c r="O228" s="22" t="s">
        <v>25</v>
      </c>
      <c r="P228" s="78">
        <v>12060</v>
      </c>
      <c r="Q228" s="22" t="s">
        <v>25</v>
      </c>
      <c r="R228" s="78">
        <v>11958</v>
      </c>
      <c r="S228" s="22" t="s">
        <v>25</v>
      </c>
      <c r="T228" s="78">
        <v>11971</v>
      </c>
      <c r="U228" s="22" t="s">
        <v>25</v>
      </c>
      <c r="V228" s="78">
        <v>11930</v>
      </c>
      <c r="W228" s="22" t="s">
        <v>25</v>
      </c>
      <c r="X228" s="78">
        <v>11833</v>
      </c>
      <c r="Y228" s="22" t="s">
        <v>25</v>
      </c>
      <c r="Z228" s="84">
        <v>11909</v>
      </c>
      <c r="AA228" s="49" t="s">
        <v>25</v>
      </c>
      <c r="AB228" s="277"/>
      <c r="AC228" s="307"/>
      <c r="AD228" s="61"/>
    </row>
    <row r="229" spans="1:29" ht="25.5" customHeight="1" thickBot="1" thickTop="1">
      <c r="A229" s="212"/>
      <c r="B229" s="217"/>
      <c r="C229" s="17" t="s">
        <v>20</v>
      </c>
      <c r="D229" s="89">
        <f>D228-Z201</f>
        <v>-107</v>
      </c>
      <c r="E229" s="30">
        <f>D229/Z201</f>
        <v>-0.008829839907575507</v>
      </c>
      <c r="F229" s="89">
        <f>F228-D228</f>
        <v>11</v>
      </c>
      <c r="G229" s="30">
        <f>F229/D228</f>
        <v>0.0009158271584380984</v>
      </c>
      <c r="H229" s="89">
        <f>H228-F228</f>
        <v>-221</v>
      </c>
      <c r="I229" s="30">
        <f>H229/F228</f>
        <v>-0.018382964564964233</v>
      </c>
      <c r="J229" s="89">
        <f>J228-H228</f>
        <v>-193</v>
      </c>
      <c r="K229" s="30">
        <f>J229/H228</f>
        <v>-0.016354546224896196</v>
      </c>
      <c r="L229" s="89">
        <f>L228-J228</f>
        <v>-108</v>
      </c>
      <c r="M229" s="30">
        <f>L229/J228</f>
        <v>-0.009303928325292901</v>
      </c>
      <c r="N229" s="79">
        <f>N228-L228</f>
        <v>-55</v>
      </c>
      <c r="O229" s="42">
        <f>N229/L228</f>
        <v>-0.004782608695652174</v>
      </c>
      <c r="P229" s="79">
        <f>P228-N228</f>
        <v>615</v>
      </c>
      <c r="Q229" s="42">
        <f>P229/N228</f>
        <v>0.053735255570117955</v>
      </c>
      <c r="R229" s="79">
        <f>R228-P228</f>
        <v>-102</v>
      </c>
      <c r="S229" s="42">
        <f>R229/P228</f>
        <v>-0.00845771144278607</v>
      </c>
      <c r="T229" s="79">
        <f>T228-R228</f>
        <v>13</v>
      </c>
      <c r="U229" s="42">
        <f>T229/R228</f>
        <v>0.0010871383174443888</v>
      </c>
      <c r="V229" s="79">
        <f>V228-T228</f>
        <v>-41</v>
      </c>
      <c r="W229" s="42">
        <f>V229/T228</f>
        <v>-0.0034249436137331886</v>
      </c>
      <c r="X229" s="79">
        <f>X228-V228</f>
        <v>-97</v>
      </c>
      <c r="Y229" s="42">
        <f>X229/V228</f>
        <v>-0.008130762782900251</v>
      </c>
      <c r="Z229" s="85">
        <f>Z228-X228</f>
        <v>76</v>
      </c>
      <c r="AA229" s="54">
        <f>Z229/X228</f>
        <v>0.006422716132848813</v>
      </c>
      <c r="AB229" s="10"/>
      <c r="AC229" s="9"/>
    </row>
    <row r="230" spans="1:29" ht="25.5" customHeight="1" thickBot="1">
      <c r="A230" s="212"/>
      <c r="B230" s="218"/>
      <c r="C230" s="18" t="s">
        <v>21</v>
      </c>
      <c r="D230" s="80">
        <f>D228-D201</f>
        <v>-316</v>
      </c>
      <c r="E230" s="31">
        <f>D230/D201</f>
        <v>-0.02563478543035613</v>
      </c>
      <c r="F230" s="80">
        <f>F228-F201</f>
        <v>-446</v>
      </c>
      <c r="G230" s="31">
        <f>F230/F201</f>
        <v>-0.03577157523259544</v>
      </c>
      <c r="H230" s="80">
        <f>H228-H201</f>
        <v>-511</v>
      </c>
      <c r="I230" s="31">
        <f>H230/H201</f>
        <v>-0.04150422352176738</v>
      </c>
      <c r="J230" s="80">
        <f>J228-J201</f>
        <v>-659</v>
      </c>
      <c r="K230" s="31">
        <f>J230/J201</f>
        <v>-0.053721366267221</v>
      </c>
      <c r="L230" s="80">
        <f>L228-L201</f>
        <v>-624</v>
      </c>
      <c r="M230" s="31">
        <f>L230/L201</f>
        <v>-0.05146816232266579</v>
      </c>
      <c r="N230" s="80">
        <f>N228-N201</f>
        <v>-670</v>
      </c>
      <c r="O230" s="31">
        <f>N230/N201</f>
        <v>-0.05530334296326868</v>
      </c>
      <c r="P230" s="80">
        <f>P228-P201</f>
        <v>79</v>
      </c>
      <c r="Q230" s="31">
        <f>P230/P201</f>
        <v>0.006593773474668225</v>
      </c>
      <c r="R230" s="80">
        <f>R228-R201</f>
        <v>-49</v>
      </c>
      <c r="S230" s="31">
        <f>R230/R201</f>
        <v>-0.004080952777546431</v>
      </c>
      <c r="T230" s="80">
        <f>T228-T201</f>
        <v>51</v>
      </c>
      <c r="U230" s="31">
        <f>T230/T201</f>
        <v>0.004278523489932886</v>
      </c>
      <c r="V230" s="80">
        <f>V228-V201</f>
        <v>-127</v>
      </c>
      <c r="W230" s="31">
        <f>V230/V201</f>
        <v>-0.010533300157584805</v>
      </c>
      <c r="X230" s="80">
        <f>X228-X201</f>
        <v>-240</v>
      </c>
      <c r="Y230" s="31">
        <f>X230/X201</f>
        <v>-0.019879068996935312</v>
      </c>
      <c r="Z230" s="80">
        <f>Z228-Z201</f>
        <v>-209</v>
      </c>
      <c r="AA230" s="31">
        <f>Z230/Z201</f>
        <v>-0.017247070473675526</v>
      </c>
      <c r="AB230" s="10"/>
      <c r="AC230" s="43"/>
    </row>
    <row r="231" spans="1:30" ht="25.5" customHeight="1" thickBot="1" thickTop="1">
      <c r="A231" s="212" t="s">
        <v>9</v>
      </c>
      <c r="B231" s="216" t="s">
        <v>19</v>
      </c>
      <c r="C231" s="19"/>
      <c r="D231" s="81">
        <v>261</v>
      </c>
      <c r="E231" s="23" t="s">
        <v>25</v>
      </c>
      <c r="F231" s="81">
        <v>271</v>
      </c>
      <c r="G231" s="23" t="s">
        <v>25</v>
      </c>
      <c r="H231" s="81">
        <v>269</v>
      </c>
      <c r="I231" s="23" t="s">
        <v>25</v>
      </c>
      <c r="J231" s="81">
        <v>205</v>
      </c>
      <c r="K231" s="23" t="s">
        <v>25</v>
      </c>
      <c r="L231" s="81">
        <v>209</v>
      </c>
      <c r="M231" s="23" t="s">
        <v>25</v>
      </c>
      <c r="N231" s="81">
        <v>242</v>
      </c>
      <c r="O231" s="23" t="s">
        <v>25</v>
      </c>
      <c r="P231" s="81">
        <v>289</v>
      </c>
      <c r="Q231" s="23" t="s">
        <v>25</v>
      </c>
      <c r="R231" s="81">
        <v>300</v>
      </c>
      <c r="S231" s="23" t="s">
        <v>25</v>
      </c>
      <c r="T231" s="81">
        <v>363</v>
      </c>
      <c r="U231" s="23" t="s">
        <v>25</v>
      </c>
      <c r="V231" s="81">
        <v>334</v>
      </c>
      <c r="W231" s="23" t="s">
        <v>25</v>
      </c>
      <c r="X231" s="81">
        <v>393</v>
      </c>
      <c r="Y231" s="23" t="s">
        <v>25</v>
      </c>
      <c r="Z231" s="87">
        <v>414</v>
      </c>
      <c r="AA231" s="49" t="s">
        <v>25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212"/>
      <c r="B232" s="217"/>
      <c r="C232" s="17" t="s">
        <v>20</v>
      </c>
      <c r="D232" s="89">
        <f>D231-Z204</f>
        <v>-161</v>
      </c>
      <c r="E232" s="30">
        <f>D232/Z204</f>
        <v>-0.3815165876777251</v>
      </c>
      <c r="F232" s="89">
        <f>F231-D231</f>
        <v>10</v>
      </c>
      <c r="G232" s="30">
        <f>F232/D231</f>
        <v>0.038314176245210725</v>
      </c>
      <c r="H232" s="89">
        <f>H231-F231</f>
        <v>-2</v>
      </c>
      <c r="I232" s="30">
        <f>H232/F231</f>
        <v>-0.007380073800738007</v>
      </c>
      <c r="J232" s="89">
        <f>J231-H231</f>
        <v>-64</v>
      </c>
      <c r="K232" s="30">
        <f>J232/H231</f>
        <v>-0.2379182156133829</v>
      </c>
      <c r="L232" s="89">
        <f>L231-J231</f>
        <v>4</v>
      </c>
      <c r="M232" s="30">
        <f>L232/J231</f>
        <v>0.01951219512195122</v>
      </c>
      <c r="N232" s="79">
        <f>N231-L231</f>
        <v>33</v>
      </c>
      <c r="O232" s="42">
        <f>N232/L231</f>
        <v>0.15789473684210525</v>
      </c>
      <c r="P232" s="79">
        <f>P231-N231</f>
        <v>47</v>
      </c>
      <c r="Q232" s="42">
        <f>P232/N231</f>
        <v>0.19421487603305784</v>
      </c>
      <c r="R232" s="79">
        <f>R231-P231</f>
        <v>11</v>
      </c>
      <c r="S232" s="42">
        <f>R232/P231</f>
        <v>0.03806228373702422</v>
      </c>
      <c r="T232" s="79">
        <f>T231-R231</f>
        <v>63</v>
      </c>
      <c r="U232" s="42">
        <f>T232/R231</f>
        <v>0.21</v>
      </c>
      <c r="V232" s="79">
        <f>V231-T231</f>
        <v>-29</v>
      </c>
      <c r="W232" s="42">
        <f>V232/T231</f>
        <v>-0.07988980716253444</v>
      </c>
      <c r="X232" s="79">
        <f>X231-V231</f>
        <v>59</v>
      </c>
      <c r="Y232" s="42">
        <f>X232/V231</f>
        <v>0.17664670658682635</v>
      </c>
      <c r="Z232" s="85">
        <f>Z231-X231</f>
        <v>21</v>
      </c>
      <c r="AA232" s="54">
        <f>Z232/X231</f>
        <v>0.05343511450381679</v>
      </c>
      <c r="AB232" s="148">
        <f>AB231-D231-F231-H231-J231-L231-N231-P231-R231-T231-V231-X231</f>
        <v>414</v>
      </c>
      <c r="AC232" s="48"/>
      <c r="AD232" s="91"/>
    </row>
    <row r="233" spans="1:30" ht="25.5" customHeight="1" thickBot="1">
      <c r="A233" s="212"/>
      <c r="B233" s="218"/>
      <c r="C233" s="18" t="s">
        <v>21</v>
      </c>
      <c r="D233" s="80">
        <f>D231-D204</f>
        <v>-92</v>
      </c>
      <c r="E233" s="31">
        <f>D233/D204</f>
        <v>-0.26062322946175637</v>
      </c>
      <c r="F233" s="80">
        <f>F231-F204</f>
        <v>-48</v>
      </c>
      <c r="G233" s="31">
        <f>F233/F204</f>
        <v>-0.15047021943573669</v>
      </c>
      <c r="H233" s="80">
        <f>H231-H204</f>
        <v>4</v>
      </c>
      <c r="I233" s="31">
        <f>H233/H204</f>
        <v>0.01509433962264151</v>
      </c>
      <c r="J233" s="80">
        <f>J231-J204</f>
        <v>3</v>
      </c>
      <c r="K233" s="31">
        <f>J233/J204</f>
        <v>0.01485148514851485</v>
      </c>
      <c r="L233" s="80">
        <f>L231-L204</f>
        <v>9</v>
      </c>
      <c r="M233" s="31">
        <f>L233/L204</f>
        <v>0.045</v>
      </c>
      <c r="N233" s="80">
        <f>N231-N204</f>
        <v>-9</v>
      </c>
      <c r="O233" s="31">
        <f>N233/N204</f>
        <v>-0.035856573705179286</v>
      </c>
      <c r="P233" s="80">
        <f>P231-P204</f>
        <v>38</v>
      </c>
      <c r="Q233" s="31">
        <f>P233/P204</f>
        <v>0.15139442231075698</v>
      </c>
      <c r="R233" s="80">
        <f>R231-R204</f>
        <v>38</v>
      </c>
      <c r="S233" s="31">
        <f>R233/R204</f>
        <v>0.1450381679389313</v>
      </c>
      <c r="T233" s="80">
        <f>T231-T204</f>
        <v>-15</v>
      </c>
      <c r="U233" s="31">
        <f>T233/T204</f>
        <v>-0.03968253968253968</v>
      </c>
      <c r="V233" s="80">
        <f>V231-V204</f>
        <v>22</v>
      </c>
      <c r="W233" s="31">
        <f>V233/V204</f>
        <v>0.07051282051282051</v>
      </c>
      <c r="X233" s="80">
        <f>X231-X204</f>
        <v>115</v>
      </c>
      <c r="Y233" s="31">
        <f>X233/X204</f>
        <v>0.4136690647482014</v>
      </c>
      <c r="Z233" s="80">
        <f>Z231-Z204</f>
        <v>-8</v>
      </c>
      <c r="AA233" s="31">
        <f>Z233/Z204</f>
        <v>-0.018957345971563982</v>
      </c>
      <c r="AB233" s="28"/>
      <c r="AC233" s="90"/>
      <c r="AD233" s="47"/>
    </row>
    <row r="234" spans="1:30" ht="25.5" customHeight="1" thickBot="1" thickTop="1">
      <c r="A234" s="212" t="s">
        <v>10</v>
      </c>
      <c r="B234" s="216" t="s">
        <v>17</v>
      </c>
      <c r="C234" s="20"/>
      <c r="D234" s="82">
        <v>180</v>
      </c>
      <c r="E234" s="23" t="s">
        <v>25</v>
      </c>
      <c r="F234" s="82">
        <v>142</v>
      </c>
      <c r="G234" s="23" t="s">
        <v>25</v>
      </c>
      <c r="H234" s="82">
        <v>172</v>
      </c>
      <c r="I234" s="23" t="s">
        <v>25</v>
      </c>
      <c r="J234" s="82">
        <v>176</v>
      </c>
      <c r="K234" s="23" t="s">
        <v>25</v>
      </c>
      <c r="L234" s="82">
        <v>163</v>
      </c>
      <c r="M234" s="23" t="s">
        <v>25</v>
      </c>
      <c r="N234" s="82">
        <v>153</v>
      </c>
      <c r="O234" s="23" t="s">
        <v>25</v>
      </c>
      <c r="P234" s="82">
        <v>277</v>
      </c>
      <c r="Q234" s="23" t="s">
        <v>25</v>
      </c>
      <c r="R234" s="82">
        <v>387</v>
      </c>
      <c r="S234" s="23" t="s">
        <v>25</v>
      </c>
      <c r="T234" s="82">
        <v>334</v>
      </c>
      <c r="U234" s="23" t="s">
        <v>25</v>
      </c>
      <c r="V234" s="82">
        <v>321</v>
      </c>
      <c r="W234" s="23" t="s">
        <v>25</v>
      </c>
      <c r="X234" s="82">
        <v>211</v>
      </c>
      <c r="Y234" s="23" t="s">
        <v>25</v>
      </c>
      <c r="Z234" s="88">
        <v>149</v>
      </c>
      <c r="AA234" s="49" t="s">
        <v>25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212"/>
      <c r="B235" s="217"/>
      <c r="C235" s="21" t="s">
        <v>20</v>
      </c>
      <c r="D235" s="89">
        <f>D234-Z207</f>
        <v>56</v>
      </c>
      <c r="E235" s="30">
        <f>D235/Z207</f>
        <v>0.45161290322580644</v>
      </c>
      <c r="F235" s="89">
        <f>F234-D234</f>
        <v>-38</v>
      </c>
      <c r="G235" s="30">
        <f>F235/D234</f>
        <v>-0.2111111111111111</v>
      </c>
      <c r="H235" s="89">
        <f>H234-F234</f>
        <v>30</v>
      </c>
      <c r="I235" s="30">
        <f>H235/F234</f>
        <v>0.2112676056338028</v>
      </c>
      <c r="J235" s="89">
        <f>J234-H234</f>
        <v>4</v>
      </c>
      <c r="K235" s="30">
        <f>J235/H234</f>
        <v>0.023255813953488372</v>
      </c>
      <c r="L235" s="89">
        <f>L234-J234</f>
        <v>-13</v>
      </c>
      <c r="M235" s="30">
        <f>L235/J234</f>
        <v>-0.07386363636363637</v>
      </c>
      <c r="N235" s="79">
        <f>N234-L234</f>
        <v>-10</v>
      </c>
      <c r="O235" s="42">
        <f>N235/L234</f>
        <v>-0.06134969325153374</v>
      </c>
      <c r="P235" s="79">
        <f>P234-N234</f>
        <v>124</v>
      </c>
      <c r="Q235" s="42">
        <f>P235/N234</f>
        <v>0.8104575163398693</v>
      </c>
      <c r="R235" s="79">
        <f>R234-P234</f>
        <v>110</v>
      </c>
      <c r="S235" s="42">
        <f>R235/P234</f>
        <v>0.3971119133574007</v>
      </c>
      <c r="T235" s="79">
        <f>T234-R234</f>
        <v>-53</v>
      </c>
      <c r="U235" s="42">
        <f>T235/R234</f>
        <v>-0.13695090439276486</v>
      </c>
      <c r="V235" s="79">
        <f>V234-T234</f>
        <v>-13</v>
      </c>
      <c r="W235" s="42">
        <f>V235/T234</f>
        <v>-0.038922155688622756</v>
      </c>
      <c r="X235" s="79">
        <f>X234-V234</f>
        <v>-110</v>
      </c>
      <c r="Y235" s="42">
        <f>X235/V234</f>
        <v>-0.3426791277258567</v>
      </c>
      <c r="Z235" s="85">
        <f>Z234-X234</f>
        <v>-62</v>
      </c>
      <c r="AA235" s="54">
        <f>Z235/X234</f>
        <v>-0.2938388625592417</v>
      </c>
      <c r="AB235" s="148">
        <f>AB234-D234-F234-H234-J234-L234-N234-P234-R234-T234-V234-X234</f>
        <v>149</v>
      </c>
      <c r="AC235" s="48"/>
      <c r="AD235" s="91"/>
    </row>
    <row r="236" spans="1:30" ht="25.5" customHeight="1" thickBot="1">
      <c r="A236" s="212"/>
      <c r="B236" s="218"/>
      <c r="C236" s="18" t="s">
        <v>21</v>
      </c>
      <c r="D236" s="80">
        <f>D234-D207</f>
        <v>42</v>
      </c>
      <c r="E236" s="31">
        <f>D236/D207</f>
        <v>0.30434782608695654</v>
      </c>
      <c r="F236" s="80">
        <f>F234-F207</f>
        <v>41</v>
      </c>
      <c r="G236" s="31">
        <f>F236/F207</f>
        <v>0.40594059405940597</v>
      </c>
      <c r="H236" s="80">
        <f>H234-H207</f>
        <v>11</v>
      </c>
      <c r="I236" s="31">
        <f>H236/H207</f>
        <v>0.06832298136645963</v>
      </c>
      <c r="J236" s="80">
        <f>J234-J207</f>
        <v>55</v>
      </c>
      <c r="K236" s="31">
        <f>J236/J207</f>
        <v>0.45454545454545453</v>
      </c>
      <c r="L236" s="80">
        <f>L234-L207</f>
        <v>34</v>
      </c>
      <c r="M236" s="31">
        <f>L236/L207</f>
        <v>0.26356589147286824</v>
      </c>
      <c r="N236" s="80">
        <f>N234-N207</f>
        <v>38</v>
      </c>
      <c r="O236" s="31">
        <f>N236/N207</f>
        <v>0.33043478260869563</v>
      </c>
      <c r="P236" s="80">
        <f>P234-P207</f>
        <v>149</v>
      </c>
      <c r="Q236" s="31">
        <f>P236/P207</f>
        <v>1.1640625</v>
      </c>
      <c r="R236" s="80">
        <f>R234-R207</f>
        <v>300</v>
      </c>
      <c r="S236" s="31">
        <f>R236/R207</f>
        <v>3.4482758620689653</v>
      </c>
      <c r="T236" s="80">
        <f>T234-T207</f>
        <v>200</v>
      </c>
      <c r="U236" s="31">
        <f>T236/T207</f>
        <v>1.492537313432836</v>
      </c>
      <c r="V236" s="80">
        <f>V234-V207</f>
        <v>237</v>
      </c>
      <c r="W236" s="31">
        <f>V236/V207</f>
        <v>2.8214285714285716</v>
      </c>
      <c r="X236" s="80">
        <f>X234-X207</f>
        <v>117</v>
      </c>
      <c r="Y236" s="31">
        <f>X236/X207</f>
        <v>1.2446808510638299</v>
      </c>
      <c r="Z236" s="80">
        <f>Z234-Z207</f>
        <v>25</v>
      </c>
      <c r="AA236" s="31">
        <f>Z236/Z207</f>
        <v>0.20161290322580644</v>
      </c>
      <c r="AB236" s="28"/>
      <c r="AC236" s="48"/>
      <c r="AD236" s="47"/>
    </row>
    <row r="237" spans="1:30" ht="25.5" customHeight="1" thickBot="1" thickTop="1">
      <c r="A237" s="212" t="s">
        <v>11</v>
      </c>
      <c r="B237" s="216" t="s">
        <v>18</v>
      </c>
      <c r="C237" s="20"/>
      <c r="D237" s="82">
        <v>0</v>
      </c>
      <c r="E237" s="23" t="s">
        <v>25</v>
      </c>
      <c r="F237" s="82">
        <v>0</v>
      </c>
      <c r="G237" s="23" t="s">
        <v>25</v>
      </c>
      <c r="H237" s="82">
        <v>0</v>
      </c>
      <c r="I237" s="23" t="s">
        <v>25</v>
      </c>
      <c r="J237" s="82">
        <v>0</v>
      </c>
      <c r="K237" s="23" t="s">
        <v>25</v>
      </c>
      <c r="L237" s="82">
        <v>0</v>
      </c>
      <c r="M237" s="23" t="s">
        <v>25</v>
      </c>
      <c r="N237" s="82">
        <v>0</v>
      </c>
      <c r="O237" s="23" t="s">
        <v>25</v>
      </c>
      <c r="P237" s="82">
        <v>0</v>
      </c>
      <c r="Q237" s="23" t="s">
        <v>25</v>
      </c>
      <c r="R237" s="82">
        <v>0</v>
      </c>
      <c r="S237" s="23" t="s">
        <v>25</v>
      </c>
      <c r="T237" s="82">
        <v>0</v>
      </c>
      <c r="U237" s="23" t="s">
        <v>25</v>
      </c>
      <c r="V237" s="82">
        <v>0</v>
      </c>
      <c r="W237" s="23" t="s">
        <v>25</v>
      </c>
      <c r="X237" s="82">
        <v>0</v>
      </c>
      <c r="Y237" s="23" t="s">
        <v>25</v>
      </c>
      <c r="Z237" s="88">
        <v>0</v>
      </c>
      <c r="AA237" s="49" t="s">
        <v>25</v>
      </c>
      <c r="AB237" s="27">
        <f>D237+F237+H237+J237+L237+N237+P237+R237+T237+V237+X237</f>
        <v>0</v>
      </c>
      <c r="AC237" s="44"/>
      <c r="AD237" s="45"/>
    </row>
    <row r="238" spans="1:30" ht="25.5" customHeight="1" thickBot="1" thickTop="1">
      <c r="A238" s="212"/>
      <c r="B238" s="217"/>
      <c r="C238" s="21" t="s">
        <v>20</v>
      </c>
      <c r="D238" s="89">
        <f>D237-Z210</f>
        <v>0</v>
      </c>
      <c r="E238" s="30"/>
      <c r="F238" s="89">
        <f>F237-D237</f>
        <v>0</v>
      </c>
      <c r="G238" s="30"/>
      <c r="H238" s="89">
        <f>H237-F237</f>
        <v>0</v>
      </c>
      <c r="I238" s="30"/>
      <c r="J238" s="89">
        <f>J237-H237</f>
        <v>0</v>
      </c>
      <c r="K238" s="30"/>
      <c r="L238" s="89">
        <f>L237-J237</f>
        <v>0</v>
      </c>
      <c r="M238" s="30"/>
      <c r="N238" s="79">
        <f>N237-L237</f>
        <v>0</v>
      </c>
      <c r="O238" s="42"/>
      <c r="P238" s="79">
        <f>P237-N237</f>
        <v>0</v>
      </c>
      <c r="Q238" s="42"/>
      <c r="R238" s="79">
        <f>R237-P237</f>
        <v>0</v>
      </c>
      <c r="S238" s="42"/>
      <c r="T238" s="79">
        <f>T237-R237</f>
        <v>0</v>
      </c>
      <c r="U238" s="42"/>
      <c r="V238" s="79">
        <f>V237-T237</f>
        <v>0</v>
      </c>
      <c r="W238" s="42"/>
      <c r="X238" s="79">
        <f>X237-V237</f>
        <v>0</v>
      </c>
      <c r="Y238" s="42"/>
      <c r="Z238" s="85">
        <f>Z237-X237</f>
        <v>0</v>
      </c>
      <c r="AA238" s="85"/>
      <c r="AB238" s="28"/>
      <c r="AC238" s="46"/>
      <c r="AD238" s="91"/>
    </row>
    <row r="239" spans="1:30" ht="25.5" customHeight="1" thickBot="1" thickTop="1">
      <c r="A239" s="212"/>
      <c r="B239" s="218"/>
      <c r="C239" s="18" t="s">
        <v>21</v>
      </c>
      <c r="D239" s="80">
        <f>D237-D210</f>
        <v>0</v>
      </c>
      <c r="E239" s="31"/>
      <c r="F239" s="80">
        <f>F237-F210</f>
        <v>0</v>
      </c>
      <c r="G239" s="31"/>
      <c r="H239" s="80">
        <f>H237-H210</f>
        <v>0</v>
      </c>
      <c r="I239" s="31"/>
      <c r="J239" s="80">
        <f>J237-J210</f>
        <v>0</v>
      </c>
      <c r="K239" s="31"/>
      <c r="L239" s="80">
        <f>L237-L210</f>
        <v>0</v>
      </c>
      <c r="M239" s="31"/>
      <c r="N239" s="80">
        <f>N237-N210</f>
        <v>0</v>
      </c>
      <c r="O239" s="31"/>
      <c r="P239" s="80">
        <f>P237-P210</f>
        <v>0</v>
      </c>
      <c r="Q239" s="31"/>
      <c r="R239" s="80">
        <f>R237-R210</f>
        <v>0</v>
      </c>
      <c r="S239" s="31"/>
      <c r="T239" s="80">
        <f>T237-T210</f>
        <v>0</v>
      </c>
      <c r="U239" s="31"/>
      <c r="V239" s="80">
        <f>V237-V210</f>
        <v>0</v>
      </c>
      <c r="W239" s="31"/>
      <c r="X239" s="80">
        <f>X237-X210</f>
        <v>0</v>
      </c>
      <c r="Y239" s="31"/>
      <c r="Z239" s="85">
        <f>Z237-Z210</f>
        <v>0</v>
      </c>
      <c r="AA239" s="85"/>
      <c r="AB239" s="28"/>
      <c r="AC239" s="90"/>
      <c r="AD239" s="47"/>
    </row>
    <row r="240" spans="1:30" ht="25.5" customHeight="1" thickBot="1" thickTop="1">
      <c r="A240" s="212" t="s">
        <v>12</v>
      </c>
      <c r="B240" s="216" t="s">
        <v>16</v>
      </c>
      <c r="C240" s="20"/>
      <c r="D240" s="82">
        <v>77</v>
      </c>
      <c r="E240" s="23" t="s">
        <v>25</v>
      </c>
      <c r="F240" s="82">
        <v>79</v>
      </c>
      <c r="G240" s="23" t="s">
        <v>25</v>
      </c>
      <c r="H240" s="82">
        <v>72</v>
      </c>
      <c r="I240" s="23" t="s">
        <v>25</v>
      </c>
      <c r="J240" s="82">
        <v>58</v>
      </c>
      <c r="K240" s="23" t="s">
        <v>25</v>
      </c>
      <c r="L240" s="82">
        <v>48</v>
      </c>
      <c r="M240" s="23" t="s">
        <v>25</v>
      </c>
      <c r="N240" s="82">
        <v>62</v>
      </c>
      <c r="O240" s="23" t="s">
        <v>25</v>
      </c>
      <c r="P240" s="82">
        <v>29</v>
      </c>
      <c r="Q240" s="23" t="s">
        <v>25</v>
      </c>
      <c r="R240" s="82">
        <v>25</v>
      </c>
      <c r="S240" s="23" t="s">
        <v>25</v>
      </c>
      <c r="T240" s="82">
        <v>23</v>
      </c>
      <c r="U240" s="23" t="s">
        <v>25</v>
      </c>
      <c r="V240" s="82">
        <v>26</v>
      </c>
      <c r="W240" s="23" t="s">
        <v>25</v>
      </c>
      <c r="X240" s="177">
        <v>43</v>
      </c>
      <c r="Y240" s="23" t="s">
        <v>25</v>
      </c>
      <c r="Z240" s="88">
        <v>29</v>
      </c>
      <c r="AA240" s="49" t="s">
        <v>25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212"/>
      <c r="B241" s="217"/>
      <c r="C241" s="21" t="s">
        <v>20</v>
      </c>
      <c r="D241" s="89">
        <f>D240-Z213</f>
        <v>-73</v>
      </c>
      <c r="E241" s="30">
        <f>D241/Z213</f>
        <v>-0.4866666666666667</v>
      </c>
      <c r="F241" s="89">
        <f>F240-D240</f>
        <v>2</v>
      </c>
      <c r="G241" s="30">
        <f>F241/D240</f>
        <v>0.025974025974025976</v>
      </c>
      <c r="H241" s="89">
        <f>H240-F240</f>
        <v>-7</v>
      </c>
      <c r="I241" s="30">
        <f>H241/F240</f>
        <v>-0.08860759493670886</v>
      </c>
      <c r="J241" s="89">
        <f>J240-H240</f>
        <v>-14</v>
      </c>
      <c r="K241" s="30">
        <f>J241/H240</f>
        <v>-0.19444444444444445</v>
      </c>
      <c r="L241" s="89">
        <f>L240-J240</f>
        <v>-10</v>
      </c>
      <c r="M241" s="30">
        <f>L241/J240</f>
        <v>-0.1724137931034483</v>
      </c>
      <c r="N241" s="79">
        <f>N240-L240</f>
        <v>14</v>
      </c>
      <c r="O241" s="42">
        <f>N241/L240</f>
        <v>0.2916666666666667</v>
      </c>
      <c r="P241" s="79">
        <f>P240-N240</f>
        <v>-33</v>
      </c>
      <c r="Q241" s="42">
        <f>P241/N240</f>
        <v>-0.532258064516129</v>
      </c>
      <c r="R241" s="79">
        <f>R240-P240</f>
        <v>-4</v>
      </c>
      <c r="S241" s="42">
        <f>R241/P240</f>
        <v>-0.13793103448275862</v>
      </c>
      <c r="T241" s="79">
        <f>T240-R240</f>
        <v>-2</v>
      </c>
      <c r="U241" s="42">
        <f>T241/R240</f>
        <v>-0.08</v>
      </c>
      <c r="V241" s="79">
        <f>V240-T240</f>
        <v>3</v>
      </c>
      <c r="W241" s="42">
        <f>V241/T240</f>
        <v>0.13043478260869565</v>
      </c>
      <c r="X241" s="79">
        <f>X240-V240</f>
        <v>17</v>
      </c>
      <c r="Y241" s="42">
        <f>X241/V240</f>
        <v>0.6538461538461539</v>
      </c>
      <c r="Z241" s="85">
        <f>Z240-X240</f>
        <v>-14</v>
      </c>
      <c r="AA241" s="185">
        <f>Z241/X240</f>
        <v>-0.32558139534883723</v>
      </c>
      <c r="AB241" s="148">
        <f>AB240-D240-F240-H240-J240-L240-N240-P240-R240-T240-V240-X240</f>
        <v>29</v>
      </c>
      <c r="AC241" s="12"/>
      <c r="AD241" s="91"/>
    </row>
    <row r="242" spans="1:29" ht="25.5" customHeight="1" thickBot="1">
      <c r="A242" s="212"/>
      <c r="B242" s="218"/>
      <c r="C242" s="18" t="s">
        <v>21</v>
      </c>
      <c r="D242" s="80">
        <f>D240-D213</f>
        <v>-99</v>
      </c>
      <c r="E242" s="31">
        <f>D242/D213</f>
        <v>-0.5625</v>
      </c>
      <c r="F242" s="80">
        <f>F240-F213</f>
        <v>-32</v>
      </c>
      <c r="G242" s="31">
        <f>F242/F213</f>
        <v>-0.2882882882882883</v>
      </c>
      <c r="H242" s="80">
        <f>H240-H213</f>
        <v>-10</v>
      </c>
      <c r="I242" s="31">
        <f>H242/H213</f>
        <v>-0.12195121951219512</v>
      </c>
      <c r="J242" s="80">
        <f>J240-J213</f>
        <v>-11</v>
      </c>
      <c r="K242" s="31">
        <f>J242/J213</f>
        <v>-0.15942028985507245</v>
      </c>
      <c r="L242" s="80">
        <f>L240-L213</f>
        <v>-34</v>
      </c>
      <c r="M242" s="31">
        <f>L242/L213</f>
        <v>-0.4146341463414634</v>
      </c>
      <c r="N242" s="80">
        <f>N240-N213</f>
        <v>10</v>
      </c>
      <c r="O242" s="31">
        <f>N242/N213</f>
        <v>0.19230769230769232</v>
      </c>
      <c r="P242" s="80">
        <f>P240-P213</f>
        <v>-16</v>
      </c>
      <c r="Q242" s="31">
        <f>P242/P213</f>
        <v>-0.35555555555555557</v>
      </c>
      <c r="R242" s="80">
        <f>R240-R213</f>
        <v>-23</v>
      </c>
      <c r="S242" s="31">
        <f>R242/R213</f>
        <v>-0.4791666666666667</v>
      </c>
      <c r="T242" s="80">
        <f>T240-T213</f>
        <v>-76</v>
      </c>
      <c r="U242" s="31">
        <f>T242/T213</f>
        <v>-0.7676767676767676</v>
      </c>
      <c r="V242" s="80">
        <f>V240-V213</f>
        <v>-26</v>
      </c>
      <c r="W242" s="31">
        <f>V242/V213</f>
        <v>-0.5</v>
      </c>
      <c r="X242" s="80">
        <f>X240-X213</f>
        <v>-8</v>
      </c>
      <c r="Y242" s="31">
        <f>X242/X213</f>
        <v>-0.1568627450980392</v>
      </c>
      <c r="Z242" s="80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266" t="s">
        <v>13</v>
      </c>
      <c r="B243" s="292"/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  <c r="O243" s="292"/>
      <c r="P243" s="292"/>
      <c r="Q243" s="292"/>
      <c r="R243" s="292"/>
      <c r="S243" s="292"/>
      <c r="T243" s="292"/>
      <c r="U243" s="292"/>
      <c r="V243" s="292"/>
      <c r="W243" s="292"/>
      <c r="X243" s="292"/>
      <c r="Y243" s="292"/>
      <c r="Z243" s="292"/>
      <c r="AA243" s="292"/>
      <c r="AB243" s="10"/>
      <c r="AC243" s="9"/>
    </row>
    <row r="244" spans="1:29" ht="25.5" customHeight="1" thickBot="1">
      <c r="A244" s="212" t="s">
        <v>14</v>
      </c>
      <c r="B244" s="216" t="s">
        <v>15</v>
      </c>
      <c r="C244" s="5"/>
      <c r="D244" s="82">
        <v>167</v>
      </c>
      <c r="E244" s="23" t="s">
        <v>25</v>
      </c>
      <c r="F244" s="82">
        <v>159</v>
      </c>
      <c r="G244" s="23" t="s">
        <v>25</v>
      </c>
      <c r="H244" s="82">
        <v>142</v>
      </c>
      <c r="I244" s="23" t="s">
        <v>25</v>
      </c>
      <c r="J244" s="82">
        <v>129</v>
      </c>
      <c r="K244" s="23" t="s">
        <v>25</v>
      </c>
      <c r="L244" s="82">
        <v>135</v>
      </c>
      <c r="M244" s="23" t="s">
        <v>25</v>
      </c>
      <c r="N244" s="82">
        <v>132</v>
      </c>
      <c r="O244" s="23" t="s">
        <v>25</v>
      </c>
      <c r="P244" s="82">
        <v>40</v>
      </c>
      <c r="Q244" s="23" t="s">
        <v>25</v>
      </c>
      <c r="R244" s="82">
        <v>47</v>
      </c>
      <c r="S244" s="23" t="s">
        <v>25</v>
      </c>
      <c r="T244" s="82">
        <v>93</v>
      </c>
      <c r="U244" s="23" t="s">
        <v>25</v>
      </c>
      <c r="V244" s="82">
        <v>92</v>
      </c>
      <c r="W244" s="23" t="s">
        <v>25</v>
      </c>
      <c r="X244" s="82">
        <v>129</v>
      </c>
      <c r="Y244" s="23" t="s">
        <v>25</v>
      </c>
      <c r="Z244" s="116">
        <v>175</v>
      </c>
      <c r="AA244" s="117" t="s">
        <v>25</v>
      </c>
      <c r="AB244" s="10"/>
      <c r="AC244" s="9"/>
    </row>
    <row r="245" spans="1:29" ht="25.5" customHeight="1" thickBot="1" thickTop="1">
      <c r="A245" s="212"/>
      <c r="B245" s="217"/>
      <c r="C245" s="21" t="s">
        <v>20</v>
      </c>
      <c r="D245" s="89">
        <f>D244-Z217</f>
        <v>-10</v>
      </c>
      <c r="E245" s="30">
        <f>D245/Z217</f>
        <v>-0.05649717514124294</v>
      </c>
      <c r="F245" s="89">
        <f>F244-D244</f>
        <v>-8</v>
      </c>
      <c r="G245" s="30">
        <f>F245/D244</f>
        <v>-0.04790419161676647</v>
      </c>
      <c r="H245" s="89">
        <f>H244-F244</f>
        <v>-17</v>
      </c>
      <c r="I245" s="30">
        <f>H245/F244</f>
        <v>-0.1069182389937107</v>
      </c>
      <c r="J245" s="89">
        <f>J244-H244</f>
        <v>-13</v>
      </c>
      <c r="K245" s="30">
        <f>J245/H244</f>
        <v>-0.09154929577464789</v>
      </c>
      <c r="L245" s="89">
        <f>L244-J244</f>
        <v>6</v>
      </c>
      <c r="M245" s="30">
        <f>L245/J244</f>
        <v>0.046511627906976744</v>
      </c>
      <c r="N245" s="79">
        <f>N244-L244</f>
        <v>-3</v>
      </c>
      <c r="O245" s="42">
        <f>N245/L244</f>
        <v>-0.022222222222222223</v>
      </c>
      <c r="P245" s="79">
        <f>P244-N244</f>
        <v>-92</v>
      </c>
      <c r="Q245" s="42">
        <f>P245/N244</f>
        <v>-0.696969696969697</v>
      </c>
      <c r="R245" s="79">
        <f>R244-P244</f>
        <v>7</v>
      </c>
      <c r="S245" s="42">
        <f>R245/P244</f>
        <v>0.175</v>
      </c>
      <c r="T245" s="79">
        <f>T244-R244</f>
        <v>46</v>
      </c>
      <c r="U245" s="42">
        <f>T245/R244</f>
        <v>0.9787234042553191</v>
      </c>
      <c r="V245" s="79">
        <f>V244-T244</f>
        <v>-1</v>
      </c>
      <c r="W245" s="42">
        <f>V245/T244</f>
        <v>-0.010752688172043012</v>
      </c>
      <c r="X245" s="79">
        <f>X244-V244</f>
        <v>37</v>
      </c>
      <c r="Y245" s="42">
        <f>X245/V244</f>
        <v>0.40217391304347827</v>
      </c>
      <c r="Z245" s="85">
        <f>Z244-X244</f>
        <v>46</v>
      </c>
      <c r="AA245" s="185">
        <f>Z245/X244</f>
        <v>0.35658914728682173</v>
      </c>
      <c r="AB245" s="10"/>
      <c r="AC245" s="9"/>
    </row>
    <row r="246" spans="1:29" ht="25.5" customHeight="1" thickBot="1">
      <c r="A246" s="212"/>
      <c r="B246" s="218"/>
      <c r="C246" s="18" t="s">
        <v>21</v>
      </c>
      <c r="D246" s="80">
        <f>D244-D217</f>
        <v>-174</v>
      </c>
      <c r="E246" s="31">
        <f>D246/D217</f>
        <v>-0.5102639296187683</v>
      </c>
      <c r="F246" s="80">
        <f>F244-F217</f>
        <v>-31</v>
      </c>
      <c r="G246" s="31">
        <f>F246/F217</f>
        <v>-0.1631578947368421</v>
      </c>
      <c r="H246" s="80">
        <f>H244-H217</f>
        <v>-59</v>
      </c>
      <c r="I246" s="31">
        <f>H246/H217</f>
        <v>-0.2935323383084577</v>
      </c>
      <c r="J246" s="80">
        <f>J244-J217</f>
        <v>-51</v>
      </c>
      <c r="K246" s="31">
        <f>J246/J217</f>
        <v>-0.2833333333333333</v>
      </c>
      <c r="L246" s="80">
        <f>L244-L217</f>
        <v>-27</v>
      </c>
      <c r="M246" s="31">
        <f>L246/L217</f>
        <v>-0.16666666666666666</v>
      </c>
      <c r="N246" s="80">
        <f>N244-N217</f>
        <v>-40</v>
      </c>
      <c r="O246" s="31">
        <f>N246/N217</f>
        <v>-0.23255813953488372</v>
      </c>
      <c r="P246" s="80">
        <f>P244-P217</f>
        <v>-120</v>
      </c>
      <c r="Q246" s="31">
        <f>P246/P217</f>
        <v>-0.75</v>
      </c>
      <c r="R246" s="80">
        <f>R244-R217</f>
        <v>-74</v>
      </c>
      <c r="S246" s="31">
        <f>R246/R217</f>
        <v>-0.6115702479338843</v>
      </c>
      <c r="T246" s="80">
        <f>T244-T217</f>
        <v>-32</v>
      </c>
      <c r="U246" s="31">
        <f>T246/T217</f>
        <v>-0.256</v>
      </c>
      <c r="V246" s="80">
        <f>V244-V217</f>
        <v>-39</v>
      </c>
      <c r="W246" s="31">
        <f>V246/V217</f>
        <v>-0.29770992366412213</v>
      </c>
      <c r="X246" s="80">
        <f>X244-X217</f>
        <v>14</v>
      </c>
      <c r="Y246" s="31">
        <f>X246/X217</f>
        <v>0.12173913043478261</v>
      </c>
      <c r="Z246" s="80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301" t="s">
        <v>144</v>
      </c>
      <c r="B249" s="301"/>
      <c r="C249" s="301"/>
      <c r="D249" s="301"/>
      <c r="E249" s="301"/>
      <c r="F249" s="301"/>
      <c r="G249" s="301"/>
      <c r="H249" s="301"/>
      <c r="I249" s="301"/>
      <c r="J249" s="301"/>
      <c r="K249" s="301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  <c r="Z249" s="302"/>
      <c r="AA249" s="302"/>
      <c r="AB249" s="302"/>
      <c r="AC249" s="302"/>
      <c r="AD249" s="302"/>
    </row>
    <row r="250" spans="4:14" ht="24.75" customHeight="1" thickBot="1" thickTop="1">
      <c r="D250" s="184"/>
      <c r="F250" s="6"/>
      <c r="H250" s="6"/>
      <c r="J250" s="6"/>
      <c r="L250" s="6"/>
      <c r="N250" s="6"/>
    </row>
    <row r="251" spans="1:30" ht="27" customHeight="1" thickBot="1">
      <c r="A251" s="212" t="s">
        <v>0</v>
      </c>
      <c r="B251" s="262" t="s">
        <v>1</v>
      </c>
      <c r="C251" s="247"/>
      <c r="D251" s="214" t="s">
        <v>141</v>
      </c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8"/>
      <c r="Z251" s="248"/>
      <c r="AA251" s="249"/>
      <c r="AB251" s="250" t="s">
        <v>22</v>
      </c>
      <c r="AC251" s="235" t="s">
        <v>23</v>
      </c>
      <c r="AD251" s="236"/>
    </row>
    <row r="252" spans="1:30" ht="24.75" customHeight="1" thickBot="1" thickTop="1">
      <c r="A252" s="212"/>
      <c r="B252" s="263"/>
      <c r="C252" s="212"/>
      <c r="D252" s="239" t="s">
        <v>4</v>
      </c>
      <c r="E252" s="240"/>
      <c r="F252" s="239" t="s">
        <v>5</v>
      </c>
      <c r="G252" s="240"/>
      <c r="H252" s="239" t="s">
        <v>26</v>
      </c>
      <c r="I252" s="240"/>
      <c r="J252" s="239" t="s">
        <v>27</v>
      </c>
      <c r="K252" s="240"/>
      <c r="L252" s="239" t="s">
        <v>28</v>
      </c>
      <c r="M252" s="240"/>
      <c r="N252" s="239" t="s">
        <v>29</v>
      </c>
      <c r="O252" s="240"/>
      <c r="P252" s="239" t="s">
        <v>33</v>
      </c>
      <c r="Q252" s="240"/>
      <c r="R252" s="239" t="s">
        <v>40</v>
      </c>
      <c r="S252" s="240"/>
      <c r="T252" s="239" t="s">
        <v>45</v>
      </c>
      <c r="U252" s="240"/>
      <c r="V252" s="239" t="s">
        <v>46</v>
      </c>
      <c r="W252" s="240"/>
      <c r="X252" s="239" t="s">
        <v>49</v>
      </c>
      <c r="Y252" s="240"/>
      <c r="Z252" s="219" t="s">
        <v>50</v>
      </c>
      <c r="AA252" s="220"/>
      <c r="AB252" s="251"/>
      <c r="AC252" s="237"/>
      <c r="AD252" s="238"/>
    </row>
    <row r="253" spans="1:30" ht="21.75" customHeight="1" thickBot="1" thickTop="1">
      <c r="A253" s="2"/>
      <c r="B253" s="1"/>
      <c r="C253" s="266" t="s">
        <v>39</v>
      </c>
      <c r="D253" s="292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2"/>
      <c r="S253" s="292"/>
      <c r="T253" s="292"/>
      <c r="U253" s="292"/>
      <c r="V253" s="292"/>
      <c r="W253" s="292"/>
      <c r="X253" s="292"/>
      <c r="Y253" s="292"/>
      <c r="Z253" s="292"/>
      <c r="AA253" s="293"/>
      <c r="AB253" s="252"/>
      <c r="AC253" s="24" t="s">
        <v>24</v>
      </c>
      <c r="AD253" s="25" t="s">
        <v>25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284"/>
      <c r="AC254" s="258"/>
      <c r="AD254" s="259"/>
    </row>
    <row r="255" spans="1:30" ht="27" customHeight="1" thickBot="1" thickTop="1">
      <c r="A255" s="212" t="s">
        <v>7</v>
      </c>
      <c r="B255" s="216" t="s">
        <v>8</v>
      </c>
      <c r="C255" s="7"/>
      <c r="D255" s="78">
        <v>11985</v>
      </c>
      <c r="E255" s="22" t="s">
        <v>25</v>
      </c>
      <c r="F255" s="78">
        <v>11897</v>
      </c>
      <c r="G255" s="22" t="s">
        <v>25</v>
      </c>
      <c r="H255" s="78">
        <v>11740</v>
      </c>
      <c r="I255" s="22" t="s">
        <v>25</v>
      </c>
      <c r="J255" s="78">
        <v>11460</v>
      </c>
      <c r="K255" s="22" t="s">
        <v>25</v>
      </c>
      <c r="L255" s="78">
        <v>11268</v>
      </c>
      <c r="M255" s="22" t="s">
        <v>25</v>
      </c>
      <c r="N255" s="78">
        <v>11226</v>
      </c>
      <c r="O255" s="22" t="s">
        <v>25</v>
      </c>
      <c r="P255" s="78">
        <v>11220</v>
      </c>
      <c r="Q255" s="22" t="s">
        <v>25</v>
      </c>
      <c r="R255" s="78">
        <v>11153</v>
      </c>
      <c r="S255" s="22" t="s">
        <v>25</v>
      </c>
      <c r="T255" s="78">
        <v>11045</v>
      </c>
      <c r="U255" s="22" t="s">
        <v>25</v>
      </c>
      <c r="V255" s="78">
        <v>11003</v>
      </c>
      <c r="W255" s="22" t="s">
        <v>25</v>
      </c>
      <c r="X255" s="78">
        <v>10976</v>
      </c>
      <c r="Y255" s="22" t="s">
        <v>25</v>
      </c>
      <c r="Z255" s="84">
        <v>11021</v>
      </c>
      <c r="AA255" s="49" t="s">
        <v>25</v>
      </c>
      <c r="AB255" s="277"/>
      <c r="AC255" s="307"/>
      <c r="AD255" s="61"/>
    </row>
    <row r="256" spans="1:29" ht="27" customHeight="1" thickBot="1" thickTop="1">
      <c r="A256" s="212"/>
      <c r="B256" s="217"/>
      <c r="C256" s="17" t="s">
        <v>20</v>
      </c>
      <c r="D256" s="89">
        <f>D255-Z228</f>
        <v>76</v>
      </c>
      <c r="E256" s="30">
        <f>D256/Z228</f>
        <v>0.0063817281047946935</v>
      </c>
      <c r="F256" s="89">
        <f>F255-D255</f>
        <v>-88</v>
      </c>
      <c r="G256" s="30">
        <f>F256/D255</f>
        <v>-0.007342511472674176</v>
      </c>
      <c r="H256" s="89">
        <f>H255-F255</f>
        <v>-157</v>
      </c>
      <c r="I256" s="30">
        <f>H256/F255</f>
        <v>-0.013196604185929226</v>
      </c>
      <c r="J256" s="89">
        <f>J255-H255</f>
        <v>-280</v>
      </c>
      <c r="K256" s="30">
        <f>J256/H255</f>
        <v>-0.02385008517887564</v>
      </c>
      <c r="L256" s="89">
        <f>L255-J255</f>
        <v>-192</v>
      </c>
      <c r="M256" s="30">
        <f>L256/J255</f>
        <v>-0.016753926701570682</v>
      </c>
      <c r="N256" s="79">
        <f>N255-L255</f>
        <v>-42</v>
      </c>
      <c r="O256" s="42">
        <f>N256/L255</f>
        <v>-0.003727369542066028</v>
      </c>
      <c r="P256" s="79">
        <f>P255-N255</f>
        <v>-6</v>
      </c>
      <c r="Q256" s="42">
        <f>P256/N255</f>
        <v>-0.0005344735435595938</v>
      </c>
      <c r="R256" s="79">
        <f>R255-P255</f>
        <v>-67</v>
      </c>
      <c r="S256" s="42">
        <f>R256/P255</f>
        <v>-0.005971479500891266</v>
      </c>
      <c r="T256" s="79">
        <f>T255-R255</f>
        <v>-108</v>
      </c>
      <c r="U256" s="42">
        <f>T256/R255</f>
        <v>-0.009683493230520935</v>
      </c>
      <c r="V256" s="79">
        <f>V255-T255</f>
        <v>-42</v>
      </c>
      <c r="W256" s="42">
        <f>V256/T255</f>
        <v>-0.003802625622453599</v>
      </c>
      <c r="X256" s="79">
        <f>X255-V255</f>
        <v>-27</v>
      </c>
      <c r="Y256" s="42">
        <f>X256/V255</f>
        <v>-0.00245387621557757</v>
      </c>
      <c r="Z256" s="85">
        <f>Z255-X255</f>
        <v>45</v>
      </c>
      <c r="AA256" s="54">
        <f>Z256/X255</f>
        <v>0.004099854227405247</v>
      </c>
      <c r="AB256" s="10"/>
      <c r="AC256" s="9"/>
    </row>
    <row r="257" spans="1:29" ht="27" customHeight="1" thickBot="1">
      <c r="A257" s="212"/>
      <c r="B257" s="218"/>
      <c r="C257" s="18" t="s">
        <v>21</v>
      </c>
      <c r="D257" s="80">
        <f>D255-D228</f>
        <v>-26</v>
      </c>
      <c r="E257" s="31">
        <f>D257/D228</f>
        <v>-0.0021646823744900508</v>
      </c>
      <c r="F257" s="80">
        <f>F255-F228</f>
        <v>-125</v>
      </c>
      <c r="G257" s="31">
        <f>F257/F228</f>
        <v>-0.010397604391948095</v>
      </c>
      <c r="H257" s="80">
        <f>H255-H228</f>
        <v>-61</v>
      </c>
      <c r="I257" s="31">
        <f>H257/H228</f>
        <v>-0.005169053470044912</v>
      </c>
      <c r="J257" s="80">
        <f>J255-J228</f>
        <v>-148</v>
      </c>
      <c r="K257" s="31">
        <f>J257/J228</f>
        <v>-0.012749827705031013</v>
      </c>
      <c r="L257" s="80">
        <f>L255-L228</f>
        <v>-232</v>
      </c>
      <c r="M257" s="31">
        <f>L257/L228</f>
        <v>-0.02017391304347826</v>
      </c>
      <c r="N257" s="80">
        <f>N255-N228</f>
        <v>-219</v>
      </c>
      <c r="O257" s="31">
        <f>N257/N228</f>
        <v>-0.019134993446920052</v>
      </c>
      <c r="P257" s="80">
        <f>P255-P228</f>
        <v>-840</v>
      </c>
      <c r="Q257" s="31">
        <f>P257/P228</f>
        <v>-0.06965174129353234</v>
      </c>
      <c r="R257" s="80">
        <f>R255-R228</f>
        <v>-805</v>
      </c>
      <c r="S257" s="31">
        <f>R257/R228</f>
        <v>-0.0673189496571333</v>
      </c>
      <c r="T257" s="80">
        <f>T255-T228</f>
        <v>-926</v>
      </c>
      <c r="U257" s="31">
        <f>T257/T228</f>
        <v>-0.07735360454431543</v>
      </c>
      <c r="V257" s="80">
        <f>V255-V228</f>
        <v>-927</v>
      </c>
      <c r="W257" s="31">
        <f>V257/V228</f>
        <v>-0.0777032690695725</v>
      </c>
      <c r="X257" s="80">
        <f>X255-X228</f>
        <v>-857</v>
      </c>
      <c r="Y257" s="31">
        <f>X257/X228</f>
        <v>-0.07242457534015043</v>
      </c>
      <c r="Z257" s="80">
        <f>Z255-Z228</f>
        <v>-888</v>
      </c>
      <c r="AA257" s="31">
        <f>Z257/Z228</f>
        <v>-0.07456545469812746</v>
      </c>
      <c r="AB257" s="10"/>
      <c r="AC257" s="43"/>
    </row>
    <row r="258" spans="1:30" ht="27" customHeight="1" thickBot="1" thickTop="1">
      <c r="A258" s="212" t="s">
        <v>9</v>
      </c>
      <c r="B258" s="216" t="s">
        <v>19</v>
      </c>
      <c r="C258" s="19"/>
      <c r="D258" s="81">
        <v>429</v>
      </c>
      <c r="E258" s="23" t="s">
        <v>25</v>
      </c>
      <c r="F258" s="81">
        <v>315</v>
      </c>
      <c r="G258" s="23" t="s">
        <v>25</v>
      </c>
      <c r="H258" s="81">
        <v>305</v>
      </c>
      <c r="I258" s="23" t="s">
        <v>25</v>
      </c>
      <c r="J258" s="81">
        <v>275</v>
      </c>
      <c r="K258" s="23" t="s">
        <v>25</v>
      </c>
      <c r="L258" s="81">
        <v>261</v>
      </c>
      <c r="M258" s="23" t="s">
        <v>25</v>
      </c>
      <c r="N258" s="81">
        <v>349</v>
      </c>
      <c r="O258" s="23" t="s">
        <v>25</v>
      </c>
      <c r="P258" s="81">
        <v>322</v>
      </c>
      <c r="Q258" s="23" t="s">
        <v>25</v>
      </c>
      <c r="R258" s="81">
        <v>320</v>
      </c>
      <c r="S258" s="23" t="s">
        <v>25</v>
      </c>
      <c r="T258" s="81">
        <v>398</v>
      </c>
      <c r="U258" s="23" t="s">
        <v>25</v>
      </c>
      <c r="V258" s="81">
        <v>351</v>
      </c>
      <c r="W258" s="23" t="s">
        <v>25</v>
      </c>
      <c r="X258" s="81">
        <v>369</v>
      </c>
      <c r="Y258" s="23" t="s">
        <v>25</v>
      </c>
      <c r="Z258" s="87">
        <v>348</v>
      </c>
      <c r="AA258" s="49" t="s">
        <v>25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212"/>
      <c r="B259" s="217"/>
      <c r="C259" s="17" t="s">
        <v>20</v>
      </c>
      <c r="D259" s="89">
        <f>D258-Z231</f>
        <v>15</v>
      </c>
      <c r="E259" s="30">
        <f>D259/Z231</f>
        <v>0.036231884057971016</v>
      </c>
      <c r="F259" s="89">
        <f>F258-D258</f>
        <v>-114</v>
      </c>
      <c r="G259" s="30">
        <f>F259/D258</f>
        <v>-0.26573426573426573</v>
      </c>
      <c r="H259" s="89">
        <f>H258-F258</f>
        <v>-10</v>
      </c>
      <c r="I259" s="30">
        <f>H259/F258</f>
        <v>-0.031746031746031744</v>
      </c>
      <c r="J259" s="89">
        <f>J258-H258</f>
        <v>-30</v>
      </c>
      <c r="K259" s="30">
        <f>J259/H258</f>
        <v>-0.09836065573770492</v>
      </c>
      <c r="L259" s="89">
        <f>L258-J258</f>
        <v>-14</v>
      </c>
      <c r="M259" s="30">
        <f>L259/J258</f>
        <v>-0.05090909090909091</v>
      </c>
      <c r="N259" s="79">
        <f>N258-L258</f>
        <v>88</v>
      </c>
      <c r="O259" s="42">
        <f>N259/L258</f>
        <v>0.3371647509578544</v>
      </c>
      <c r="P259" s="79">
        <f>P258-N258</f>
        <v>-27</v>
      </c>
      <c r="Q259" s="42">
        <f>P259/N258</f>
        <v>-0.07736389684813753</v>
      </c>
      <c r="R259" s="79">
        <f>R258-P258</f>
        <v>-2</v>
      </c>
      <c r="S259" s="42">
        <f>R259/P258</f>
        <v>-0.006211180124223602</v>
      </c>
      <c r="T259" s="79">
        <f>T258-R258</f>
        <v>78</v>
      </c>
      <c r="U259" s="42">
        <f>T259/R258</f>
        <v>0.24375</v>
      </c>
      <c r="V259" s="79">
        <f>V258-T258</f>
        <v>-47</v>
      </c>
      <c r="W259" s="42">
        <f>V259/T258</f>
        <v>-0.11809045226130653</v>
      </c>
      <c r="X259" s="79">
        <f>X258-V258</f>
        <v>18</v>
      </c>
      <c r="Y259" s="42">
        <f>X259/V258</f>
        <v>0.05128205128205128</v>
      </c>
      <c r="Z259" s="85">
        <f>Z258-X258</f>
        <v>-21</v>
      </c>
      <c r="AA259" s="54">
        <f>Z259/X258</f>
        <v>-0.056910569105691054</v>
      </c>
      <c r="AB259" s="148">
        <f>AB258-D258-F258-H258-J258-L258-N258-P258-R258-T258-V258-X258</f>
        <v>348</v>
      </c>
      <c r="AC259" s="48"/>
      <c r="AD259" s="91"/>
    </row>
    <row r="260" spans="1:30" ht="27" customHeight="1" thickBot="1">
      <c r="A260" s="212"/>
      <c r="B260" s="218"/>
      <c r="C260" s="18" t="s">
        <v>21</v>
      </c>
      <c r="D260" s="80">
        <f>D258-D231</f>
        <v>168</v>
      </c>
      <c r="E260" s="31">
        <f>D260/D231</f>
        <v>0.6436781609195402</v>
      </c>
      <c r="F260" s="80">
        <f>F258-F231</f>
        <v>44</v>
      </c>
      <c r="G260" s="31">
        <f>F260/F231</f>
        <v>0.16236162361623616</v>
      </c>
      <c r="H260" s="80">
        <f>H258-H231</f>
        <v>36</v>
      </c>
      <c r="I260" s="31">
        <f>H260/H231</f>
        <v>0.13382899628252787</v>
      </c>
      <c r="J260" s="80">
        <f>J258-J231</f>
        <v>70</v>
      </c>
      <c r="K260" s="31">
        <f>J260/J231</f>
        <v>0.34146341463414637</v>
      </c>
      <c r="L260" s="80">
        <f>L258-L231</f>
        <v>52</v>
      </c>
      <c r="M260" s="31">
        <f>L260/L231</f>
        <v>0.24880382775119617</v>
      </c>
      <c r="N260" s="80">
        <f>N258-N231</f>
        <v>107</v>
      </c>
      <c r="O260" s="31">
        <f>N260/N231</f>
        <v>0.44214876033057854</v>
      </c>
      <c r="P260" s="80">
        <f>P258-P231</f>
        <v>33</v>
      </c>
      <c r="Q260" s="31">
        <f>P260/P231</f>
        <v>0.11418685121107267</v>
      </c>
      <c r="R260" s="80">
        <f>R258-R231</f>
        <v>20</v>
      </c>
      <c r="S260" s="31">
        <f>R260/R231</f>
        <v>0.06666666666666667</v>
      </c>
      <c r="T260" s="80">
        <f>T258-T231</f>
        <v>35</v>
      </c>
      <c r="U260" s="31">
        <f>T260/T231</f>
        <v>0.09641873278236915</v>
      </c>
      <c r="V260" s="80">
        <f>V258-V231</f>
        <v>17</v>
      </c>
      <c r="W260" s="31">
        <f>V260/V231</f>
        <v>0.05089820359281437</v>
      </c>
      <c r="X260" s="80">
        <f>X258-X231</f>
        <v>-24</v>
      </c>
      <c r="Y260" s="31">
        <f>X260/X231</f>
        <v>-0.061068702290076333</v>
      </c>
      <c r="Z260" s="80">
        <f>Z258-Z231</f>
        <v>-66</v>
      </c>
      <c r="AA260" s="31">
        <f>Z260/Z231</f>
        <v>-0.15942028985507245</v>
      </c>
      <c r="AB260" s="28"/>
      <c r="AC260" s="90"/>
      <c r="AD260" s="47"/>
    </row>
    <row r="261" spans="1:30" ht="27" customHeight="1" thickBot="1" thickTop="1">
      <c r="A261" s="212" t="s">
        <v>10</v>
      </c>
      <c r="B261" s="216" t="s">
        <v>17</v>
      </c>
      <c r="C261" s="20"/>
      <c r="D261" s="82">
        <v>158</v>
      </c>
      <c r="E261" s="23" t="s">
        <v>25</v>
      </c>
      <c r="F261" s="82">
        <v>236</v>
      </c>
      <c r="G261" s="23" t="s">
        <v>25</v>
      </c>
      <c r="H261" s="82">
        <v>268</v>
      </c>
      <c r="I261" s="23" t="s">
        <v>25</v>
      </c>
      <c r="J261" s="82">
        <v>273</v>
      </c>
      <c r="K261" s="23" t="s">
        <v>25</v>
      </c>
      <c r="L261" s="82">
        <v>268</v>
      </c>
      <c r="M261" s="23" t="s">
        <v>25</v>
      </c>
      <c r="N261" s="82">
        <v>221</v>
      </c>
      <c r="O261" s="23" t="s">
        <v>25</v>
      </c>
      <c r="P261" s="82">
        <v>143</v>
      </c>
      <c r="Q261" s="23" t="s">
        <v>25</v>
      </c>
      <c r="R261" s="82">
        <v>178</v>
      </c>
      <c r="S261" s="23" t="s">
        <v>25</v>
      </c>
      <c r="T261" s="82">
        <v>245</v>
      </c>
      <c r="U261" s="23" t="s">
        <v>25</v>
      </c>
      <c r="V261" s="82">
        <v>170</v>
      </c>
      <c r="W261" s="23" t="s">
        <v>25</v>
      </c>
      <c r="X261" s="82">
        <v>200</v>
      </c>
      <c r="Y261" s="23" t="s">
        <v>25</v>
      </c>
      <c r="Z261" s="88">
        <v>109</v>
      </c>
      <c r="AA261" s="49" t="s">
        <v>25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212"/>
      <c r="B262" s="217"/>
      <c r="C262" s="21" t="s">
        <v>20</v>
      </c>
      <c r="D262" s="89">
        <f>D261-Z234</f>
        <v>9</v>
      </c>
      <c r="E262" s="30">
        <f>D262/Z234</f>
        <v>0.06040268456375839</v>
      </c>
      <c r="F262" s="89">
        <f>F261-D261</f>
        <v>78</v>
      </c>
      <c r="G262" s="30">
        <f>F262/D261</f>
        <v>0.4936708860759494</v>
      </c>
      <c r="H262" s="89">
        <f>H261-F261</f>
        <v>32</v>
      </c>
      <c r="I262" s="30">
        <f>H262/F261</f>
        <v>0.13559322033898305</v>
      </c>
      <c r="J262" s="89">
        <f>J261-H261</f>
        <v>5</v>
      </c>
      <c r="K262" s="30">
        <f>J262/H261</f>
        <v>0.018656716417910446</v>
      </c>
      <c r="L262" s="89">
        <f>L261-J261</f>
        <v>-5</v>
      </c>
      <c r="M262" s="30">
        <f>L262/J261</f>
        <v>-0.018315018315018316</v>
      </c>
      <c r="N262" s="79">
        <f>N261-L261</f>
        <v>-47</v>
      </c>
      <c r="O262" s="42">
        <f>N262/L261</f>
        <v>-0.17537313432835822</v>
      </c>
      <c r="P262" s="79">
        <f>P261-N261</f>
        <v>-78</v>
      </c>
      <c r="Q262" s="42">
        <f>P262/N261</f>
        <v>-0.35294117647058826</v>
      </c>
      <c r="R262" s="79">
        <f>R261-P261</f>
        <v>35</v>
      </c>
      <c r="S262" s="42">
        <f>R262/P261</f>
        <v>0.24475524475524477</v>
      </c>
      <c r="T262" s="79">
        <f>T261-R261</f>
        <v>67</v>
      </c>
      <c r="U262" s="42">
        <f>T262/R261</f>
        <v>0.37640449438202245</v>
      </c>
      <c r="V262" s="79">
        <f>V261-T261</f>
        <v>-75</v>
      </c>
      <c r="W262" s="42">
        <f>V262/T261</f>
        <v>-0.30612244897959184</v>
      </c>
      <c r="X262" s="79">
        <f>X261-V261</f>
        <v>30</v>
      </c>
      <c r="Y262" s="42">
        <f>X262/V261</f>
        <v>0.17647058823529413</v>
      </c>
      <c r="Z262" s="85">
        <f>Z261-X261</f>
        <v>-91</v>
      </c>
      <c r="AA262" s="54">
        <f>Z262/X261</f>
        <v>-0.455</v>
      </c>
      <c r="AB262" s="148">
        <f>AB261-D261-F261-H261-J261-L261-N261-P261-R261-T261-V261-X261</f>
        <v>109</v>
      </c>
      <c r="AC262" s="48"/>
      <c r="AD262" s="91"/>
    </row>
    <row r="263" spans="1:30" ht="27" customHeight="1" thickBot="1">
      <c r="A263" s="212"/>
      <c r="B263" s="218"/>
      <c r="C263" s="18" t="s">
        <v>21</v>
      </c>
      <c r="D263" s="80">
        <f>D261-D234</f>
        <v>-22</v>
      </c>
      <c r="E263" s="31">
        <f>D263/D234</f>
        <v>-0.12222222222222222</v>
      </c>
      <c r="F263" s="80">
        <f>F261-F234</f>
        <v>94</v>
      </c>
      <c r="G263" s="31">
        <f>F263/F234</f>
        <v>0.6619718309859155</v>
      </c>
      <c r="H263" s="80">
        <f>H261-H234</f>
        <v>96</v>
      </c>
      <c r="I263" s="31">
        <f>H263/H234</f>
        <v>0.5581395348837209</v>
      </c>
      <c r="J263" s="80">
        <f>J261-J234</f>
        <v>97</v>
      </c>
      <c r="K263" s="31">
        <f>J263/J234</f>
        <v>0.5511363636363636</v>
      </c>
      <c r="L263" s="80">
        <f>L261-L234</f>
        <v>105</v>
      </c>
      <c r="M263" s="31">
        <f>L263/L234</f>
        <v>0.6441717791411042</v>
      </c>
      <c r="N263" s="80">
        <f>N261-N234</f>
        <v>68</v>
      </c>
      <c r="O263" s="31">
        <f>N263/N234</f>
        <v>0.4444444444444444</v>
      </c>
      <c r="P263" s="80">
        <f>P261-P234</f>
        <v>-134</v>
      </c>
      <c r="Q263" s="31">
        <f>P263/P234</f>
        <v>-0.48375451263537905</v>
      </c>
      <c r="R263" s="80">
        <f>R261-R234</f>
        <v>-209</v>
      </c>
      <c r="S263" s="31">
        <f>R263/R234</f>
        <v>-0.5400516795865633</v>
      </c>
      <c r="T263" s="80">
        <f>T261-T234</f>
        <v>-89</v>
      </c>
      <c r="U263" s="31">
        <f>T263/T234</f>
        <v>-0.26646706586826346</v>
      </c>
      <c r="V263" s="80">
        <f>V261-V234</f>
        <v>-151</v>
      </c>
      <c r="W263" s="31">
        <f>V263/V234</f>
        <v>-0.470404984423676</v>
      </c>
      <c r="X263" s="80">
        <f>X261-X234</f>
        <v>-11</v>
      </c>
      <c r="Y263" s="31">
        <f>X263/X234</f>
        <v>-0.052132701421800945</v>
      </c>
      <c r="Z263" s="80">
        <f>Z261-Z234</f>
        <v>-40</v>
      </c>
      <c r="AA263" s="31">
        <f>Z263/Z234</f>
        <v>-0.2684563758389262</v>
      </c>
      <c r="AB263" s="28"/>
      <c r="AC263" s="48"/>
      <c r="AD263" s="47"/>
    </row>
    <row r="264" spans="1:30" ht="27" customHeight="1" thickBot="1" thickTop="1">
      <c r="A264" s="212" t="s">
        <v>11</v>
      </c>
      <c r="B264" s="216" t="s">
        <v>18</v>
      </c>
      <c r="C264" s="20"/>
      <c r="D264" s="82">
        <v>0</v>
      </c>
      <c r="E264" s="23" t="s">
        <v>25</v>
      </c>
      <c r="F264" s="82">
        <v>0</v>
      </c>
      <c r="G264" s="23" t="s">
        <v>25</v>
      </c>
      <c r="H264" s="82">
        <v>0</v>
      </c>
      <c r="I264" s="23" t="s">
        <v>25</v>
      </c>
      <c r="J264" s="82">
        <v>0</v>
      </c>
      <c r="K264" s="23" t="s">
        <v>25</v>
      </c>
      <c r="L264" s="82">
        <v>0</v>
      </c>
      <c r="M264" s="23" t="s">
        <v>25</v>
      </c>
      <c r="N264" s="82">
        <v>0</v>
      </c>
      <c r="O264" s="23" t="s">
        <v>25</v>
      </c>
      <c r="P264" s="82">
        <v>0</v>
      </c>
      <c r="Q264" s="23" t="s">
        <v>25</v>
      </c>
      <c r="R264" s="82">
        <v>0</v>
      </c>
      <c r="S264" s="23" t="s">
        <v>25</v>
      </c>
      <c r="T264" s="82">
        <v>0</v>
      </c>
      <c r="U264" s="23" t="s">
        <v>25</v>
      </c>
      <c r="V264" s="82">
        <v>0</v>
      </c>
      <c r="W264" s="23" t="s">
        <v>25</v>
      </c>
      <c r="X264" s="82">
        <v>0</v>
      </c>
      <c r="Y264" s="23" t="s">
        <v>25</v>
      </c>
      <c r="Z264" s="88">
        <v>0</v>
      </c>
      <c r="AA264" s="49" t="s">
        <v>25</v>
      </c>
      <c r="AB264" s="27">
        <f>D264+F264+H264+J264+L264+N264+P264+R264+T264+V264+X264</f>
        <v>0</v>
      </c>
      <c r="AC264" s="44"/>
      <c r="AD264" s="45"/>
    </row>
    <row r="265" spans="1:30" ht="27" customHeight="1" thickBot="1" thickTop="1">
      <c r="A265" s="212"/>
      <c r="B265" s="217"/>
      <c r="C265" s="21" t="s">
        <v>20</v>
      </c>
      <c r="D265" s="89">
        <f>D264-Z237</f>
        <v>0</v>
      </c>
      <c r="E265" s="30"/>
      <c r="F265" s="89">
        <f>F264-D264</f>
        <v>0</v>
      </c>
      <c r="G265" s="30"/>
      <c r="H265" s="89">
        <f>H264-F264</f>
        <v>0</v>
      </c>
      <c r="I265" s="30"/>
      <c r="J265" s="89">
        <f>J264-H264</f>
        <v>0</v>
      </c>
      <c r="K265" s="30"/>
      <c r="L265" s="89">
        <f>L264-J264</f>
        <v>0</v>
      </c>
      <c r="M265" s="30"/>
      <c r="N265" s="79">
        <f>N264-L264</f>
        <v>0</v>
      </c>
      <c r="O265" s="42"/>
      <c r="P265" s="79">
        <f>P264-N264</f>
        <v>0</v>
      </c>
      <c r="Q265" s="42"/>
      <c r="R265" s="79">
        <f>R264-P264</f>
        <v>0</v>
      </c>
      <c r="S265" s="42"/>
      <c r="T265" s="79">
        <f>T264-R264</f>
        <v>0</v>
      </c>
      <c r="U265" s="42"/>
      <c r="V265" s="79">
        <f>V264-T264</f>
        <v>0</v>
      </c>
      <c r="W265" s="42"/>
      <c r="X265" s="79">
        <f>X264-V264</f>
        <v>0</v>
      </c>
      <c r="Y265" s="42"/>
      <c r="Z265" s="85">
        <f>Z264-X264</f>
        <v>0</v>
      </c>
      <c r="AA265" s="85"/>
      <c r="AB265" s="28"/>
      <c r="AC265" s="46"/>
      <c r="AD265" s="91"/>
    </row>
    <row r="266" spans="1:30" ht="27" customHeight="1" thickBot="1" thickTop="1">
      <c r="A266" s="212"/>
      <c r="B266" s="218"/>
      <c r="C266" s="18" t="s">
        <v>21</v>
      </c>
      <c r="D266" s="80">
        <f>D264-D237</f>
        <v>0</v>
      </c>
      <c r="E266" s="31"/>
      <c r="F266" s="80">
        <f>F264-F237</f>
        <v>0</v>
      </c>
      <c r="G266" s="31"/>
      <c r="H266" s="80">
        <f>H264-H237</f>
        <v>0</v>
      </c>
      <c r="I266" s="31"/>
      <c r="J266" s="80">
        <f>J264-J237</f>
        <v>0</v>
      </c>
      <c r="K266" s="31"/>
      <c r="L266" s="80">
        <f>L264-L237</f>
        <v>0</v>
      </c>
      <c r="M266" s="31"/>
      <c r="N266" s="80">
        <f>N264-N237</f>
        <v>0</v>
      </c>
      <c r="O266" s="31"/>
      <c r="P266" s="80">
        <f>P264-P237</f>
        <v>0</v>
      </c>
      <c r="Q266" s="31"/>
      <c r="R266" s="80">
        <f>R264-R237</f>
        <v>0</v>
      </c>
      <c r="S266" s="31"/>
      <c r="T266" s="80">
        <f>T264-T237</f>
        <v>0</v>
      </c>
      <c r="U266" s="31"/>
      <c r="V266" s="80">
        <f>V264-V237</f>
        <v>0</v>
      </c>
      <c r="W266" s="31"/>
      <c r="X266" s="80">
        <f>X264-X237</f>
        <v>0</v>
      </c>
      <c r="Y266" s="31"/>
      <c r="Z266" s="85">
        <f>Z264-Z237</f>
        <v>0</v>
      </c>
      <c r="AA266" s="85"/>
      <c r="AB266" s="28"/>
      <c r="AC266" s="90"/>
      <c r="AD266" s="47"/>
    </row>
    <row r="267" spans="1:30" ht="27" customHeight="1" thickBot="1" thickTop="1">
      <c r="A267" s="212" t="s">
        <v>12</v>
      </c>
      <c r="B267" s="216" t="s">
        <v>16</v>
      </c>
      <c r="C267" s="20"/>
      <c r="D267" s="82">
        <v>44</v>
      </c>
      <c r="E267" s="23" t="s">
        <v>25</v>
      </c>
      <c r="F267" s="82">
        <v>29</v>
      </c>
      <c r="G267" s="23" t="s">
        <v>25</v>
      </c>
      <c r="H267" s="82">
        <v>49</v>
      </c>
      <c r="I267" s="23" t="s">
        <v>25</v>
      </c>
      <c r="J267" s="82">
        <v>44</v>
      </c>
      <c r="K267" s="23" t="s">
        <v>25</v>
      </c>
      <c r="L267" s="82">
        <v>32</v>
      </c>
      <c r="M267" s="23" t="s">
        <v>25</v>
      </c>
      <c r="N267" s="82">
        <v>33</v>
      </c>
      <c r="O267" s="23" t="s">
        <v>25</v>
      </c>
      <c r="P267" s="82">
        <v>28</v>
      </c>
      <c r="Q267" s="23" t="s">
        <v>25</v>
      </c>
      <c r="R267" s="82">
        <v>41</v>
      </c>
      <c r="S267" s="23" t="s">
        <v>25</v>
      </c>
      <c r="T267" s="82">
        <v>32</v>
      </c>
      <c r="U267" s="23" t="s">
        <v>25</v>
      </c>
      <c r="V267" s="82">
        <v>33</v>
      </c>
      <c r="W267" s="23" t="s">
        <v>25</v>
      </c>
      <c r="X267" s="177">
        <v>68</v>
      </c>
      <c r="Y267" s="23" t="s">
        <v>25</v>
      </c>
      <c r="Z267" s="88">
        <v>47</v>
      </c>
      <c r="AA267" s="49" t="s">
        <v>25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212"/>
      <c r="B268" s="217"/>
      <c r="C268" s="21" t="s">
        <v>20</v>
      </c>
      <c r="D268" s="89">
        <f>D267-Z240</f>
        <v>15</v>
      </c>
      <c r="E268" s="30">
        <f>D268/Z240</f>
        <v>0.5172413793103449</v>
      </c>
      <c r="F268" s="89">
        <f>F267-D267</f>
        <v>-15</v>
      </c>
      <c r="G268" s="30">
        <f>F268/D267</f>
        <v>-0.3409090909090909</v>
      </c>
      <c r="H268" s="89">
        <f>H267-F267</f>
        <v>20</v>
      </c>
      <c r="I268" s="30">
        <f>H268/F267</f>
        <v>0.6896551724137931</v>
      </c>
      <c r="J268" s="89">
        <f>J267-H267</f>
        <v>-5</v>
      </c>
      <c r="K268" s="30">
        <f>J268/H267</f>
        <v>-0.10204081632653061</v>
      </c>
      <c r="L268" s="89">
        <f>L267-J267</f>
        <v>-12</v>
      </c>
      <c r="M268" s="30">
        <f>L268/J267</f>
        <v>-0.2727272727272727</v>
      </c>
      <c r="N268" s="79">
        <f>N267-L267</f>
        <v>1</v>
      </c>
      <c r="O268" s="42">
        <f>N268/L267</f>
        <v>0.03125</v>
      </c>
      <c r="P268" s="79">
        <f>P267-N267</f>
        <v>-5</v>
      </c>
      <c r="Q268" s="42">
        <f>P268/N267</f>
        <v>-0.15151515151515152</v>
      </c>
      <c r="R268" s="79">
        <f>R267-P267</f>
        <v>13</v>
      </c>
      <c r="S268" s="42">
        <f>R268/P267</f>
        <v>0.4642857142857143</v>
      </c>
      <c r="T268" s="79">
        <f>T267-R267</f>
        <v>-9</v>
      </c>
      <c r="U268" s="42">
        <f>T268/R267</f>
        <v>-0.21951219512195122</v>
      </c>
      <c r="V268" s="79">
        <f>V267-T267</f>
        <v>1</v>
      </c>
      <c r="W268" s="42">
        <f>V268/T267</f>
        <v>0.03125</v>
      </c>
      <c r="X268" s="79">
        <f>X267-V267</f>
        <v>35</v>
      </c>
      <c r="Y268" s="42">
        <f>X268/V267</f>
        <v>1.0606060606060606</v>
      </c>
      <c r="Z268" s="85">
        <f>Z267-X267</f>
        <v>-21</v>
      </c>
      <c r="AA268" s="185">
        <f>Z268/X267</f>
        <v>-0.3088235294117647</v>
      </c>
      <c r="AB268" s="148">
        <f>AB267-D267-F267-H267-J267-L267-N267-P267-R267-T267-V267-X267</f>
        <v>47</v>
      </c>
      <c r="AC268" s="12"/>
      <c r="AD268" s="91"/>
    </row>
    <row r="269" spans="1:29" ht="27" customHeight="1" thickBot="1">
      <c r="A269" s="212"/>
      <c r="B269" s="218"/>
      <c r="C269" s="18" t="s">
        <v>21</v>
      </c>
      <c r="D269" s="80">
        <f>D267-D240</f>
        <v>-33</v>
      </c>
      <c r="E269" s="31">
        <f>D269/D240</f>
        <v>-0.42857142857142855</v>
      </c>
      <c r="F269" s="80">
        <f>F267-F240</f>
        <v>-50</v>
      </c>
      <c r="G269" s="31">
        <f>F269/F240</f>
        <v>-0.6329113924050633</v>
      </c>
      <c r="H269" s="80">
        <f>H267-H240</f>
        <v>-23</v>
      </c>
      <c r="I269" s="31">
        <f>H269/H240</f>
        <v>-0.3194444444444444</v>
      </c>
      <c r="J269" s="80">
        <f>J267-J240</f>
        <v>-14</v>
      </c>
      <c r="K269" s="31">
        <f>J269/J240</f>
        <v>-0.2413793103448276</v>
      </c>
      <c r="L269" s="80">
        <f>L267-L240</f>
        <v>-16</v>
      </c>
      <c r="M269" s="31">
        <f>L269/L240</f>
        <v>-0.3333333333333333</v>
      </c>
      <c r="N269" s="80">
        <f>N267-N240</f>
        <v>-29</v>
      </c>
      <c r="O269" s="31">
        <f>N269/N240</f>
        <v>-0.46774193548387094</v>
      </c>
      <c r="P269" s="80">
        <f>P267-P240</f>
        <v>-1</v>
      </c>
      <c r="Q269" s="31">
        <f>P269/P240</f>
        <v>-0.034482758620689655</v>
      </c>
      <c r="R269" s="80">
        <f>R267-R240</f>
        <v>16</v>
      </c>
      <c r="S269" s="31">
        <f>R269/R240</f>
        <v>0.64</v>
      </c>
      <c r="T269" s="80">
        <f>T267-T240</f>
        <v>9</v>
      </c>
      <c r="U269" s="31">
        <f>T269/T240</f>
        <v>0.391304347826087</v>
      </c>
      <c r="V269" s="80">
        <f>V267-V240</f>
        <v>7</v>
      </c>
      <c r="W269" s="31">
        <f>V269/V240</f>
        <v>0.2692307692307692</v>
      </c>
      <c r="X269" s="80">
        <f>X267-X240</f>
        <v>25</v>
      </c>
      <c r="Y269" s="31">
        <f>X269/X240</f>
        <v>0.5813953488372093</v>
      </c>
      <c r="Z269" s="80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266" t="s">
        <v>13</v>
      </c>
      <c r="B270" s="292"/>
      <c r="C270" s="292"/>
      <c r="D270" s="292"/>
      <c r="E270" s="292"/>
      <c r="F270" s="292"/>
      <c r="G270" s="292"/>
      <c r="H270" s="292"/>
      <c r="I270" s="292"/>
      <c r="J270" s="292"/>
      <c r="K270" s="292"/>
      <c r="L270" s="292"/>
      <c r="M270" s="292"/>
      <c r="N270" s="292"/>
      <c r="O270" s="292"/>
      <c r="P270" s="292"/>
      <c r="Q270" s="292"/>
      <c r="R270" s="292"/>
      <c r="S270" s="292"/>
      <c r="T270" s="292"/>
      <c r="U270" s="292"/>
      <c r="V270" s="292"/>
      <c r="W270" s="292"/>
      <c r="X270" s="292"/>
      <c r="Y270" s="292"/>
      <c r="Z270" s="292"/>
      <c r="AA270" s="292"/>
      <c r="AB270" s="10"/>
      <c r="AC270" s="9"/>
    </row>
    <row r="271" spans="1:29" ht="27" customHeight="1" thickBot="1">
      <c r="A271" s="212" t="s">
        <v>14</v>
      </c>
      <c r="B271" s="216" t="s">
        <v>15</v>
      </c>
      <c r="C271" s="5"/>
      <c r="D271" s="82">
        <v>227</v>
      </c>
      <c r="E271" s="23" t="s">
        <v>25</v>
      </c>
      <c r="F271" s="82">
        <v>309</v>
      </c>
      <c r="G271" s="23" t="s">
        <v>25</v>
      </c>
      <c r="H271" s="82">
        <v>210</v>
      </c>
      <c r="I271" s="23" t="s">
        <v>25</v>
      </c>
      <c r="J271" s="82">
        <v>195</v>
      </c>
      <c r="K271" s="23" t="s">
        <v>25</v>
      </c>
      <c r="L271" s="82">
        <v>177</v>
      </c>
      <c r="M271" s="23" t="s">
        <v>25</v>
      </c>
      <c r="N271" s="82">
        <v>167</v>
      </c>
      <c r="O271" s="23" t="s">
        <v>25</v>
      </c>
      <c r="P271" s="82">
        <v>152</v>
      </c>
      <c r="Q271" s="23" t="s">
        <v>25</v>
      </c>
      <c r="R271" s="82">
        <v>148</v>
      </c>
      <c r="S271" s="23" t="s">
        <v>25</v>
      </c>
      <c r="T271" s="82">
        <v>156</v>
      </c>
      <c r="U271" s="23" t="s">
        <v>25</v>
      </c>
      <c r="V271" s="82">
        <v>159</v>
      </c>
      <c r="W271" s="23" t="s">
        <v>25</v>
      </c>
      <c r="X271" s="82">
        <v>149</v>
      </c>
      <c r="Y271" s="23" t="s">
        <v>25</v>
      </c>
      <c r="Z271" s="116">
        <v>220</v>
      </c>
      <c r="AA271" s="117" t="s">
        <v>25</v>
      </c>
      <c r="AB271" s="10"/>
      <c r="AC271" s="9"/>
    </row>
    <row r="272" spans="1:29" ht="27" customHeight="1" thickBot="1" thickTop="1">
      <c r="A272" s="212"/>
      <c r="B272" s="217"/>
      <c r="C272" s="21" t="s">
        <v>20</v>
      </c>
      <c r="D272" s="89">
        <f>D271-Z244</f>
        <v>52</v>
      </c>
      <c r="E272" s="30">
        <f>D272/Z244</f>
        <v>0.29714285714285715</v>
      </c>
      <c r="F272" s="89">
        <f>F271-D271</f>
        <v>82</v>
      </c>
      <c r="G272" s="30">
        <f>F272/D271</f>
        <v>0.36123348017621143</v>
      </c>
      <c r="H272" s="89">
        <f>H271-F271</f>
        <v>-99</v>
      </c>
      <c r="I272" s="30">
        <f>H272/F271</f>
        <v>-0.32038834951456313</v>
      </c>
      <c r="J272" s="89">
        <f>J271-H271</f>
        <v>-15</v>
      </c>
      <c r="K272" s="30">
        <f>J272/H271</f>
        <v>-0.07142857142857142</v>
      </c>
      <c r="L272" s="89">
        <f>L271-J271</f>
        <v>-18</v>
      </c>
      <c r="M272" s="30">
        <f>L272/J271</f>
        <v>-0.09230769230769231</v>
      </c>
      <c r="N272" s="79">
        <f>N271-L271</f>
        <v>-10</v>
      </c>
      <c r="O272" s="42">
        <f>N272/L271</f>
        <v>-0.05649717514124294</v>
      </c>
      <c r="P272" s="79">
        <f>P271-N271</f>
        <v>-15</v>
      </c>
      <c r="Q272" s="42">
        <f>P272/N271</f>
        <v>-0.08982035928143713</v>
      </c>
      <c r="R272" s="79">
        <f>R271-P271</f>
        <v>-4</v>
      </c>
      <c r="S272" s="42">
        <f>R272/P271</f>
        <v>-0.02631578947368421</v>
      </c>
      <c r="T272" s="79">
        <f>T271-R271</f>
        <v>8</v>
      </c>
      <c r="U272" s="42">
        <f>T272/R271</f>
        <v>0.05405405405405406</v>
      </c>
      <c r="V272" s="79">
        <f>V271-T271</f>
        <v>3</v>
      </c>
      <c r="W272" s="42">
        <f>V272/T271</f>
        <v>0.019230769230769232</v>
      </c>
      <c r="X272" s="79">
        <f>X271-V271</f>
        <v>-10</v>
      </c>
      <c r="Y272" s="42">
        <f>X272/V271</f>
        <v>-0.06289308176100629</v>
      </c>
      <c r="Z272" s="85">
        <f>Z271-X271</f>
        <v>71</v>
      </c>
      <c r="AA272" s="185">
        <f>Z272/X271</f>
        <v>0.47651006711409394</v>
      </c>
      <c r="AB272" s="10"/>
      <c r="AC272" s="9"/>
    </row>
    <row r="273" spans="1:29" ht="27" customHeight="1" thickBot="1">
      <c r="A273" s="212"/>
      <c r="B273" s="218"/>
      <c r="C273" s="18" t="s">
        <v>21</v>
      </c>
      <c r="D273" s="80">
        <f>D271-D244</f>
        <v>60</v>
      </c>
      <c r="E273" s="31">
        <f>D273/D244</f>
        <v>0.3592814371257485</v>
      </c>
      <c r="F273" s="80">
        <f>F271-F244</f>
        <v>150</v>
      </c>
      <c r="G273" s="31">
        <f>F273/F244</f>
        <v>0.9433962264150944</v>
      </c>
      <c r="H273" s="80">
        <f>H271-H244</f>
        <v>68</v>
      </c>
      <c r="I273" s="31">
        <f>H273/H244</f>
        <v>0.4788732394366197</v>
      </c>
      <c r="J273" s="80">
        <f>J271-J244</f>
        <v>66</v>
      </c>
      <c r="K273" s="31">
        <f>J273/J244</f>
        <v>0.5116279069767442</v>
      </c>
      <c r="L273" s="80">
        <f>L271-L244</f>
        <v>42</v>
      </c>
      <c r="M273" s="31">
        <f>L273/L244</f>
        <v>0.3111111111111111</v>
      </c>
      <c r="N273" s="80">
        <f>N271-N244</f>
        <v>35</v>
      </c>
      <c r="O273" s="31">
        <f>N273/N244</f>
        <v>0.26515151515151514</v>
      </c>
      <c r="P273" s="80">
        <f>P271-P244</f>
        <v>112</v>
      </c>
      <c r="Q273" s="31">
        <f>P273/P244</f>
        <v>2.8</v>
      </c>
      <c r="R273" s="80">
        <f>R271-R244</f>
        <v>101</v>
      </c>
      <c r="S273" s="31">
        <f>R273/R244</f>
        <v>2.148936170212766</v>
      </c>
      <c r="T273" s="80">
        <f>T271-T244</f>
        <v>63</v>
      </c>
      <c r="U273" s="31">
        <f>T273/T244</f>
        <v>0.6774193548387096</v>
      </c>
      <c r="V273" s="80">
        <f>V271-V244</f>
        <v>67</v>
      </c>
      <c r="W273" s="31">
        <f>V273/V244</f>
        <v>0.7282608695652174</v>
      </c>
      <c r="X273" s="80">
        <f>X271-X244</f>
        <v>20</v>
      </c>
      <c r="Y273" s="31">
        <f>X273/X244</f>
        <v>0.15503875968992248</v>
      </c>
      <c r="Z273" s="80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301" t="s">
        <v>153</v>
      </c>
      <c r="B276" s="301"/>
      <c r="C276" s="301"/>
      <c r="D276" s="301"/>
      <c r="E276" s="301"/>
      <c r="F276" s="301"/>
      <c r="G276" s="301"/>
      <c r="H276" s="301"/>
      <c r="I276" s="301"/>
      <c r="J276" s="301"/>
      <c r="K276" s="301"/>
      <c r="L276" s="302"/>
      <c r="M276" s="302"/>
      <c r="N276" s="302"/>
      <c r="O276" s="302"/>
      <c r="P276" s="302"/>
      <c r="Q276" s="302"/>
      <c r="R276" s="302"/>
      <c r="S276" s="302"/>
      <c r="T276" s="302"/>
      <c r="U276" s="302"/>
      <c r="V276" s="302"/>
      <c r="W276" s="302"/>
      <c r="X276" s="302"/>
      <c r="Y276" s="302"/>
      <c r="Z276" s="302"/>
      <c r="AA276" s="302"/>
      <c r="AB276" s="302"/>
      <c r="AC276" s="302"/>
      <c r="AD276" s="302"/>
    </row>
    <row r="277" spans="4:14" ht="14.25" thickBot="1" thickTop="1">
      <c r="D277" s="184"/>
      <c r="F277" s="6"/>
      <c r="H277" s="6"/>
      <c r="J277" s="6"/>
      <c r="L277" s="6"/>
      <c r="N277" s="6"/>
    </row>
    <row r="278" spans="1:30" ht="23.25" customHeight="1" thickBot="1">
      <c r="A278" s="212" t="s">
        <v>0</v>
      </c>
      <c r="B278" s="262" t="s">
        <v>1</v>
      </c>
      <c r="C278" s="247"/>
      <c r="D278" s="214" t="s">
        <v>152</v>
      </c>
      <c r="E278" s="248"/>
      <c r="F278" s="248"/>
      <c r="G278" s="248"/>
      <c r="H278" s="248"/>
      <c r="I278" s="248"/>
      <c r="J278" s="248"/>
      <c r="K278" s="248"/>
      <c r="L278" s="248"/>
      <c r="M278" s="248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  <c r="AA278" s="249"/>
      <c r="AB278" s="250" t="s">
        <v>22</v>
      </c>
      <c r="AC278" s="235" t="s">
        <v>23</v>
      </c>
      <c r="AD278" s="236"/>
    </row>
    <row r="279" spans="1:30" ht="26.25" customHeight="1" thickBot="1" thickTop="1">
      <c r="A279" s="212"/>
      <c r="B279" s="263"/>
      <c r="C279" s="212"/>
      <c r="D279" s="239" t="s">
        <v>4</v>
      </c>
      <c r="E279" s="240"/>
      <c r="F279" s="239" t="s">
        <v>5</v>
      </c>
      <c r="G279" s="240"/>
      <c r="H279" s="239" t="s">
        <v>26</v>
      </c>
      <c r="I279" s="240"/>
      <c r="J279" s="239" t="s">
        <v>27</v>
      </c>
      <c r="K279" s="240"/>
      <c r="L279" s="239" t="s">
        <v>28</v>
      </c>
      <c r="M279" s="240"/>
      <c r="N279" s="239" t="s">
        <v>29</v>
      </c>
      <c r="O279" s="240"/>
      <c r="P279" s="239" t="s">
        <v>33</v>
      </c>
      <c r="Q279" s="240"/>
      <c r="R279" s="239" t="s">
        <v>40</v>
      </c>
      <c r="S279" s="240"/>
      <c r="T279" s="239" t="s">
        <v>45</v>
      </c>
      <c r="U279" s="240"/>
      <c r="V279" s="239" t="s">
        <v>46</v>
      </c>
      <c r="W279" s="240"/>
      <c r="X279" s="239" t="s">
        <v>49</v>
      </c>
      <c r="Y279" s="240"/>
      <c r="Z279" s="219" t="s">
        <v>50</v>
      </c>
      <c r="AA279" s="220"/>
      <c r="AB279" s="251"/>
      <c r="AC279" s="237"/>
      <c r="AD279" s="238"/>
    </row>
    <row r="280" spans="1:30" ht="24" customHeight="1" thickBot="1" thickTop="1">
      <c r="A280" s="2"/>
      <c r="B280" s="1"/>
      <c r="C280" s="266" t="s">
        <v>39</v>
      </c>
      <c r="D280" s="292"/>
      <c r="E280" s="292"/>
      <c r="F280" s="292"/>
      <c r="G280" s="292"/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2"/>
      <c r="AA280" s="293"/>
      <c r="AB280" s="252"/>
      <c r="AC280" s="24" t="s">
        <v>24</v>
      </c>
      <c r="AD280" s="25" t="s">
        <v>25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284"/>
      <c r="AC281" s="258"/>
      <c r="AD281" s="259"/>
    </row>
    <row r="282" spans="1:30" ht="25.5" customHeight="1" thickBot="1" thickTop="1">
      <c r="A282" s="212" t="s">
        <v>7</v>
      </c>
      <c r="B282" s="216" t="s">
        <v>8</v>
      </c>
      <c r="C282" s="7"/>
      <c r="D282" s="78">
        <v>10967</v>
      </c>
      <c r="E282" s="22" t="s">
        <v>25</v>
      </c>
      <c r="F282" s="78">
        <v>10889</v>
      </c>
      <c r="G282" s="22" t="s">
        <v>25</v>
      </c>
      <c r="H282" s="78">
        <v>10790</v>
      </c>
      <c r="I282" s="22" t="s">
        <v>25</v>
      </c>
      <c r="J282" s="78">
        <v>10609</v>
      </c>
      <c r="K282" s="22" t="s">
        <v>25</v>
      </c>
      <c r="L282" s="78">
        <v>10420</v>
      </c>
      <c r="M282" s="22" t="s">
        <v>25</v>
      </c>
      <c r="N282" s="78">
        <v>10390</v>
      </c>
      <c r="O282" s="22" t="s">
        <v>25</v>
      </c>
      <c r="P282" s="78">
        <v>10359</v>
      </c>
      <c r="Q282" s="22" t="s">
        <v>25</v>
      </c>
      <c r="R282" s="78">
        <v>10241</v>
      </c>
      <c r="S282" s="22" t="s">
        <v>25</v>
      </c>
      <c r="T282" s="78">
        <v>10112</v>
      </c>
      <c r="U282" s="22" t="s">
        <v>25</v>
      </c>
      <c r="V282" s="78">
        <v>9902</v>
      </c>
      <c r="W282" s="22" t="s">
        <v>25</v>
      </c>
      <c r="X282" s="78">
        <v>9502</v>
      </c>
      <c r="Y282" s="22" t="s">
        <v>25</v>
      </c>
      <c r="Z282" s="84">
        <v>9354</v>
      </c>
      <c r="AA282" s="49" t="s">
        <v>25</v>
      </c>
      <c r="AB282" s="277"/>
      <c r="AC282" s="307"/>
      <c r="AD282" s="61"/>
    </row>
    <row r="283" spans="1:29" ht="25.5" customHeight="1" thickBot="1" thickTop="1">
      <c r="A283" s="212"/>
      <c r="B283" s="217"/>
      <c r="C283" s="17" t="s">
        <v>20</v>
      </c>
      <c r="D283" s="89">
        <f>D282-Z255</f>
        <v>-54</v>
      </c>
      <c r="E283" s="30">
        <f>D283/Z255</f>
        <v>-0.004899736865983123</v>
      </c>
      <c r="F283" s="89">
        <f>F282-D282</f>
        <v>-78</v>
      </c>
      <c r="G283" s="30">
        <f>F283/D282</f>
        <v>-0.007112245828394274</v>
      </c>
      <c r="H283" s="89">
        <f>H282-F282</f>
        <v>-99</v>
      </c>
      <c r="I283" s="30">
        <f>H283/F282</f>
        <v>-0.009091743961796309</v>
      </c>
      <c r="J283" s="89">
        <f>J282-H282</f>
        <v>-181</v>
      </c>
      <c r="K283" s="30">
        <f>J283/H282</f>
        <v>-0.016774791473586653</v>
      </c>
      <c r="L283" s="89">
        <f>L282-J282</f>
        <v>-189</v>
      </c>
      <c r="M283" s="30">
        <f>L283/J282</f>
        <v>-0.017815062682627957</v>
      </c>
      <c r="N283" s="79">
        <f>N282-L282</f>
        <v>-30</v>
      </c>
      <c r="O283" s="42">
        <f>N283/L282</f>
        <v>-0.0028790786948176585</v>
      </c>
      <c r="P283" s="79">
        <f>P282-N282</f>
        <v>-31</v>
      </c>
      <c r="Q283" s="42">
        <f>P283/N282</f>
        <v>-0.002983638113570741</v>
      </c>
      <c r="R283" s="79">
        <f>R282-P282</f>
        <v>-118</v>
      </c>
      <c r="S283" s="42">
        <f>R283/P282</f>
        <v>-0.011391060913215562</v>
      </c>
      <c r="T283" s="79">
        <f>T282-R282</f>
        <v>-129</v>
      </c>
      <c r="U283" s="42">
        <f>T283/R282</f>
        <v>-0.012596426130260716</v>
      </c>
      <c r="V283" s="79">
        <f>V282-T282</f>
        <v>-210</v>
      </c>
      <c r="W283" s="42">
        <f>V283/T282</f>
        <v>-0.02076740506329114</v>
      </c>
      <c r="X283" s="79">
        <f>X282-V282</f>
        <v>-400</v>
      </c>
      <c r="Y283" s="42">
        <f>X283/V282</f>
        <v>-0.040395879620278734</v>
      </c>
      <c r="Z283" s="85">
        <f>Z282-X282</f>
        <v>-148</v>
      </c>
      <c r="AA283" s="54">
        <f>Z283/X282</f>
        <v>-0.01557566828036203</v>
      </c>
      <c r="AB283" s="10"/>
      <c r="AC283" s="9"/>
    </row>
    <row r="284" spans="1:29" ht="25.5" customHeight="1" thickBot="1">
      <c r="A284" s="212"/>
      <c r="B284" s="218"/>
      <c r="C284" s="18" t="s">
        <v>21</v>
      </c>
      <c r="D284" s="80">
        <f>D282-D255</f>
        <v>-1018</v>
      </c>
      <c r="E284" s="31">
        <f>D284/D255</f>
        <v>-0.08493950771798081</v>
      </c>
      <c r="F284" s="80">
        <f>F282-F255</f>
        <v>-1008</v>
      </c>
      <c r="G284" s="31">
        <f>F284/F255</f>
        <v>-0.08472724216188955</v>
      </c>
      <c r="H284" s="80">
        <f>H282-H255</f>
        <v>-950</v>
      </c>
      <c r="I284" s="31">
        <f>H284/H255</f>
        <v>-0.08091993185689948</v>
      </c>
      <c r="J284" s="80">
        <f>J282-J255</f>
        <v>-851</v>
      </c>
      <c r="K284" s="31">
        <f>J284/J255</f>
        <v>-0.07425828970331588</v>
      </c>
      <c r="L284" s="80">
        <f>L282-L255</f>
        <v>-848</v>
      </c>
      <c r="M284" s="31">
        <f>L284/L255</f>
        <v>-0.07525736599219027</v>
      </c>
      <c r="N284" s="80">
        <f>N282-N255</f>
        <v>-836</v>
      </c>
      <c r="O284" s="31">
        <f>N284/N255</f>
        <v>-0.07446998040263673</v>
      </c>
      <c r="P284" s="80">
        <f>P282-P255</f>
        <v>-861</v>
      </c>
      <c r="Q284" s="31">
        <f>P284/P255</f>
        <v>-0.0767379679144385</v>
      </c>
      <c r="R284" s="80">
        <f>R282-R255</f>
        <v>-912</v>
      </c>
      <c r="S284" s="31">
        <f>R284/R255</f>
        <v>-0.0817717206132879</v>
      </c>
      <c r="T284" s="80">
        <f>T282-T255</f>
        <v>-933</v>
      </c>
      <c r="U284" s="31">
        <f>T284/T255</f>
        <v>-0.0844726120416478</v>
      </c>
      <c r="V284" s="80">
        <f>V282-V255</f>
        <v>-1101</v>
      </c>
      <c r="W284" s="31">
        <f>V284/V255</f>
        <v>-0.10006361901299646</v>
      </c>
      <c r="X284" s="80">
        <f>X282-X255</f>
        <v>-1474</v>
      </c>
      <c r="Y284" s="31">
        <f>X284/X255</f>
        <v>-0.1342930029154519</v>
      </c>
      <c r="Z284" s="80">
        <f>Z282-Z255</f>
        <v>-1667</v>
      </c>
      <c r="AA284" s="31">
        <f>Z284/Z255</f>
        <v>-0.15125669177025677</v>
      </c>
      <c r="AB284" s="10"/>
      <c r="AC284" s="43"/>
    </row>
    <row r="285" spans="1:30" ht="25.5" customHeight="1" thickBot="1" thickTop="1">
      <c r="A285" s="212" t="s">
        <v>9</v>
      </c>
      <c r="B285" s="216" t="s">
        <v>19</v>
      </c>
      <c r="C285" s="19"/>
      <c r="D285" s="81">
        <v>465</v>
      </c>
      <c r="E285" s="23" t="s">
        <v>25</v>
      </c>
      <c r="F285" s="81">
        <v>287</v>
      </c>
      <c r="G285" s="23" t="s">
        <v>25</v>
      </c>
      <c r="H285" s="81">
        <v>278</v>
      </c>
      <c r="I285" s="23" t="s">
        <v>25</v>
      </c>
      <c r="J285" s="81">
        <v>257</v>
      </c>
      <c r="K285" s="23" t="s">
        <v>25</v>
      </c>
      <c r="L285" s="81">
        <v>235</v>
      </c>
      <c r="M285" s="23" t="s">
        <v>25</v>
      </c>
      <c r="N285" s="81">
        <v>332</v>
      </c>
      <c r="O285" s="23" t="s">
        <v>25</v>
      </c>
      <c r="P285" s="81">
        <v>335</v>
      </c>
      <c r="Q285" s="23" t="s">
        <v>25</v>
      </c>
      <c r="R285" s="81">
        <v>277</v>
      </c>
      <c r="S285" s="23" t="s">
        <v>25</v>
      </c>
      <c r="T285" s="81">
        <v>309</v>
      </c>
      <c r="U285" s="23" t="s">
        <v>25</v>
      </c>
      <c r="V285" s="81">
        <v>311</v>
      </c>
      <c r="W285" s="23" t="s">
        <v>25</v>
      </c>
      <c r="X285" s="81">
        <v>269</v>
      </c>
      <c r="Y285" s="23" t="s">
        <v>25</v>
      </c>
      <c r="Z285" s="87">
        <v>282</v>
      </c>
      <c r="AA285" s="49" t="s">
        <v>25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212"/>
      <c r="B286" s="217"/>
      <c r="C286" s="17" t="s">
        <v>20</v>
      </c>
      <c r="D286" s="89">
        <f>D285-Z258</f>
        <v>117</v>
      </c>
      <c r="E286" s="30">
        <f>D286/Z258</f>
        <v>0.33620689655172414</v>
      </c>
      <c r="F286" s="89">
        <f>F285-D285</f>
        <v>-178</v>
      </c>
      <c r="G286" s="30">
        <f>F286/D285</f>
        <v>-0.3827956989247312</v>
      </c>
      <c r="H286" s="89">
        <f>H285-F285</f>
        <v>-9</v>
      </c>
      <c r="I286" s="30">
        <f>H286/F285</f>
        <v>-0.0313588850174216</v>
      </c>
      <c r="J286" s="89">
        <f>J285-H285</f>
        <v>-21</v>
      </c>
      <c r="K286" s="30">
        <f>J286/H285</f>
        <v>-0.07553956834532374</v>
      </c>
      <c r="L286" s="89">
        <f>L285-J285</f>
        <v>-22</v>
      </c>
      <c r="M286" s="30">
        <f>L286/J285</f>
        <v>-0.08560311284046693</v>
      </c>
      <c r="N286" s="79">
        <f>N285-L285</f>
        <v>97</v>
      </c>
      <c r="O286" s="42">
        <f>N286/L285</f>
        <v>0.4127659574468085</v>
      </c>
      <c r="P286" s="79">
        <f>P285-N285</f>
        <v>3</v>
      </c>
      <c r="Q286" s="42">
        <f>P286/N285</f>
        <v>0.009036144578313253</v>
      </c>
      <c r="R286" s="79">
        <f>R285-P285</f>
        <v>-58</v>
      </c>
      <c r="S286" s="42">
        <f>R286/P285</f>
        <v>-0.17313432835820897</v>
      </c>
      <c r="T286" s="79">
        <f>T285-R285</f>
        <v>32</v>
      </c>
      <c r="U286" s="42">
        <f>T286/R285</f>
        <v>0.11552346570397112</v>
      </c>
      <c r="V286" s="79">
        <f>V285-T285</f>
        <v>2</v>
      </c>
      <c r="W286" s="42">
        <f>V286/T285</f>
        <v>0.006472491909385114</v>
      </c>
      <c r="X286" s="79">
        <f>X285-V285</f>
        <v>-42</v>
      </c>
      <c r="Y286" s="42">
        <f>X286/V285</f>
        <v>-0.13504823151125403</v>
      </c>
      <c r="Z286" s="85">
        <f>Z285-X285</f>
        <v>13</v>
      </c>
      <c r="AA286" s="54">
        <f>Z286/X285</f>
        <v>0.048327137546468404</v>
      </c>
      <c r="AB286" s="148">
        <f>AB285-D285-F285-H285-J285-L285-N285-P285-R285-T285-V285</f>
        <v>551</v>
      </c>
      <c r="AC286" s="48"/>
      <c r="AD286" s="91"/>
    </row>
    <row r="287" spans="1:30" ht="25.5" customHeight="1" thickBot="1">
      <c r="A287" s="212"/>
      <c r="B287" s="218"/>
      <c r="C287" s="18" t="s">
        <v>21</v>
      </c>
      <c r="D287" s="80">
        <f>D285-D258</f>
        <v>36</v>
      </c>
      <c r="E287" s="31">
        <f>D287/D258</f>
        <v>0.08391608391608392</v>
      </c>
      <c r="F287" s="80">
        <f>F285-F258</f>
        <v>-28</v>
      </c>
      <c r="G287" s="31">
        <f>F287/F258</f>
        <v>-0.08888888888888889</v>
      </c>
      <c r="H287" s="80">
        <f>H285-H258</f>
        <v>-27</v>
      </c>
      <c r="I287" s="31">
        <f>H287/H258</f>
        <v>-0.08852459016393442</v>
      </c>
      <c r="J287" s="80">
        <f>J285-J258</f>
        <v>-18</v>
      </c>
      <c r="K287" s="31">
        <f>J287/J258</f>
        <v>-0.06545454545454546</v>
      </c>
      <c r="L287" s="80">
        <f>L285-L258</f>
        <v>-26</v>
      </c>
      <c r="M287" s="31">
        <f>L287/L258</f>
        <v>-0.09961685823754789</v>
      </c>
      <c r="N287" s="80">
        <f>N285-N258</f>
        <v>-17</v>
      </c>
      <c r="O287" s="31">
        <f>N287/N258</f>
        <v>-0.04871060171919771</v>
      </c>
      <c r="P287" s="80">
        <f>P285-P258</f>
        <v>13</v>
      </c>
      <c r="Q287" s="31">
        <f>P287/P258</f>
        <v>0.040372670807453416</v>
      </c>
      <c r="R287" s="80">
        <f>R285-R258</f>
        <v>-43</v>
      </c>
      <c r="S287" s="31">
        <f>R287/R258</f>
        <v>-0.134375</v>
      </c>
      <c r="T287" s="80">
        <f>T285-T258</f>
        <v>-89</v>
      </c>
      <c r="U287" s="31">
        <f>T287/T258</f>
        <v>-0.2236180904522613</v>
      </c>
      <c r="V287" s="80">
        <f>V285-V258</f>
        <v>-40</v>
      </c>
      <c r="W287" s="31">
        <f>V287/V258</f>
        <v>-0.11396011396011396</v>
      </c>
      <c r="X287" s="80">
        <f>X285-X258</f>
        <v>-100</v>
      </c>
      <c r="Y287" s="31">
        <f>X287/X258</f>
        <v>-0.27100271002710025</v>
      </c>
      <c r="Z287" s="80">
        <f>Z285-Z258</f>
        <v>-66</v>
      </c>
      <c r="AA287" s="31">
        <f>Z287/Z258</f>
        <v>-0.1896551724137931</v>
      </c>
      <c r="AB287" s="28"/>
      <c r="AC287" s="90"/>
      <c r="AD287" s="47"/>
    </row>
    <row r="288" spans="1:30" ht="25.5" customHeight="1" thickBot="1" thickTop="1">
      <c r="A288" s="212" t="s">
        <v>10</v>
      </c>
      <c r="B288" s="216" t="s">
        <v>17</v>
      </c>
      <c r="C288" s="20"/>
      <c r="D288" s="82">
        <v>194</v>
      </c>
      <c r="E288" s="23" t="s">
        <v>25</v>
      </c>
      <c r="F288" s="82">
        <v>187</v>
      </c>
      <c r="G288" s="23" t="s">
        <v>25</v>
      </c>
      <c r="H288" s="82">
        <v>170</v>
      </c>
      <c r="I288" s="23" t="s">
        <v>25</v>
      </c>
      <c r="J288" s="82">
        <v>205</v>
      </c>
      <c r="K288" s="23" t="s">
        <v>25</v>
      </c>
      <c r="L288" s="82">
        <v>196</v>
      </c>
      <c r="M288" s="23" t="s">
        <v>25</v>
      </c>
      <c r="N288" s="82">
        <v>164</v>
      </c>
      <c r="O288" s="23" t="s">
        <v>25</v>
      </c>
      <c r="P288" s="82">
        <v>139</v>
      </c>
      <c r="Q288" s="23" t="s">
        <v>25</v>
      </c>
      <c r="R288" s="82">
        <v>200</v>
      </c>
      <c r="S288" s="23" t="s">
        <v>25</v>
      </c>
      <c r="T288" s="82">
        <v>173</v>
      </c>
      <c r="U288" s="23" t="s">
        <v>25</v>
      </c>
      <c r="V288" s="82">
        <v>188</v>
      </c>
      <c r="W288" s="23" t="s">
        <v>25</v>
      </c>
      <c r="X288" s="82">
        <v>168</v>
      </c>
      <c r="Y288" s="23" t="s">
        <v>25</v>
      </c>
      <c r="Z288" s="88">
        <v>121</v>
      </c>
      <c r="AA288" s="49" t="s">
        <v>25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212"/>
      <c r="B289" s="217"/>
      <c r="C289" s="21" t="s">
        <v>20</v>
      </c>
      <c r="D289" s="89">
        <f>D288-Z261</f>
        <v>85</v>
      </c>
      <c r="E289" s="30">
        <f>D289/Z261</f>
        <v>0.7798165137614679</v>
      </c>
      <c r="F289" s="89">
        <f>F288-D288</f>
        <v>-7</v>
      </c>
      <c r="G289" s="30">
        <f>F289/D288</f>
        <v>-0.03608247422680412</v>
      </c>
      <c r="H289" s="89">
        <f>H288-F288</f>
        <v>-17</v>
      </c>
      <c r="I289" s="30">
        <f>H289/F288</f>
        <v>-0.09090909090909091</v>
      </c>
      <c r="J289" s="89">
        <f>J288-H288</f>
        <v>35</v>
      </c>
      <c r="K289" s="30">
        <f>J289/H288</f>
        <v>0.20588235294117646</v>
      </c>
      <c r="L289" s="89">
        <f>L288-J288</f>
        <v>-9</v>
      </c>
      <c r="M289" s="30">
        <f>L289/J288</f>
        <v>-0.04390243902439024</v>
      </c>
      <c r="N289" s="79">
        <f>N288-L288</f>
        <v>-32</v>
      </c>
      <c r="O289" s="42">
        <f>N289/L288</f>
        <v>-0.16326530612244897</v>
      </c>
      <c r="P289" s="79">
        <f>P288-N288</f>
        <v>-25</v>
      </c>
      <c r="Q289" s="42">
        <f>P289/N288</f>
        <v>-0.1524390243902439</v>
      </c>
      <c r="R289" s="79">
        <f>R288-P288</f>
        <v>61</v>
      </c>
      <c r="S289" s="42">
        <f>R289/P288</f>
        <v>0.43884892086330934</v>
      </c>
      <c r="T289" s="79">
        <f>T288-R288</f>
        <v>-27</v>
      </c>
      <c r="U289" s="42">
        <f>T289/R288</f>
        <v>-0.135</v>
      </c>
      <c r="V289" s="79">
        <f>V288-T288</f>
        <v>15</v>
      </c>
      <c r="W289" s="42">
        <f>V289/T288</f>
        <v>0.08670520231213873</v>
      </c>
      <c r="X289" s="79">
        <f>X288-V288</f>
        <v>-20</v>
      </c>
      <c r="Y289" s="42">
        <f>X289/V288</f>
        <v>-0.10638297872340426</v>
      </c>
      <c r="Z289" s="85">
        <f>Z288-X288</f>
        <v>-47</v>
      </c>
      <c r="AA289" s="54">
        <f>Z289/X288</f>
        <v>-0.27976190476190477</v>
      </c>
      <c r="AB289" s="148">
        <f>AB288-D288-F288-H288-J288-L288-N288-P288-R288-T288-V288</f>
        <v>289</v>
      </c>
      <c r="AC289" s="48"/>
      <c r="AD289" s="91"/>
    </row>
    <row r="290" spans="1:30" ht="25.5" customHeight="1" thickBot="1">
      <c r="A290" s="212"/>
      <c r="B290" s="218"/>
      <c r="C290" s="18" t="s">
        <v>21</v>
      </c>
      <c r="D290" s="80">
        <f>D288-D261</f>
        <v>36</v>
      </c>
      <c r="E290" s="31">
        <f>D290/D261</f>
        <v>0.22784810126582278</v>
      </c>
      <c r="F290" s="80">
        <f>F288-F261</f>
        <v>-49</v>
      </c>
      <c r="G290" s="31">
        <f>F290/F261</f>
        <v>-0.2076271186440678</v>
      </c>
      <c r="H290" s="80">
        <f>H288-H261</f>
        <v>-98</v>
      </c>
      <c r="I290" s="31">
        <f>H290/H261</f>
        <v>-0.3656716417910448</v>
      </c>
      <c r="J290" s="80">
        <f>J288-J261</f>
        <v>-68</v>
      </c>
      <c r="K290" s="31">
        <f>J290/J261</f>
        <v>-0.2490842490842491</v>
      </c>
      <c r="L290" s="80">
        <f>L288-L261</f>
        <v>-72</v>
      </c>
      <c r="M290" s="31">
        <f>L290/L261</f>
        <v>-0.26865671641791045</v>
      </c>
      <c r="N290" s="80">
        <f>N288-N261</f>
        <v>-57</v>
      </c>
      <c r="O290" s="31">
        <f>N290/N261</f>
        <v>-0.2579185520361991</v>
      </c>
      <c r="P290" s="80">
        <f>P288-P261</f>
        <v>-4</v>
      </c>
      <c r="Q290" s="31">
        <f>P290/P261</f>
        <v>-0.027972027972027972</v>
      </c>
      <c r="R290" s="80">
        <f>R288-R261</f>
        <v>22</v>
      </c>
      <c r="S290" s="31">
        <f>R290/R261</f>
        <v>0.12359550561797752</v>
      </c>
      <c r="T290" s="80">
        <f>T288-T261</f>
        <v>-72</v>
      </c>
      <c r="U290" s="31">
        <f>T290/T261</f>
        <v>-0.2938775510204082</v>
      </c>
      <c r="V290" s="80">
        <f>V288-V261</f>
        <v>18</v>
      </c>
      <c r="W290" s="31">
        <f>V290/V261</f>
        <v>0.10588235294117647</v>
      </c>
      <c r="X290" s="80">
        <f>X288-X261</f>
        <v>-32</v>
      </c>
      <c r="Y290" s="31">
        <f>X290/X261</f>
        <v>-0.16</v>
      </c>
      <c r="Z290" s="80">
        <f>Z288-Z261</f>
        <v>12</v>
      </c>
      <c r="AA290" s="31">
        <f>Z290/Z261</f>
        <v>0.11009174311926606</v>
      </c>
      <c r="AB290" s="28"/>
      <c r="AC290" s="48"/>
      <c r="AD290" s="47"/>
    </row>
    <row r="291" spans="1:30" ht="25.5" customHeight="1" thickBot="1" thickTop="1">
      <c r="A291" s="212" t="s">
        <v>11</v>
      </c>
      <c r="B291" s="216" t="s">
        <v>18</v>
      </c>
      <c r="C291" s="20"/>
      <c r="D291" s="82">
        <v>0</v>
      </c>
      <c r="E291" s="23" t="s">
        <v>25</v>
      </c>
      <c r="F291" s="82">
        <v>0</v>
      </c>
      <c r="G291" s="23" t="s">
        <v>25</v>
      </c>
      <c r="H291" s="82">
        <v>0</v>
      </c>
      <c r="I291" s="23" t="s">
        <v>25</v>
      </c>
      <c r="J291" s="82">
        <v>0</v>
      </c>
      <c r="K291" s="23" t="s">
        <v>25</v>
      </c>
      <c r="L291" s="82">
        <v>0</v>
      </c>
      <c r="M291" s="23" t="s">
        <v>25</v>
      </c>
      <c r="N291" s="82">
        <v>0</v>
      </c>
      <c r="O291" s="23" t="s">
        <v>25</v>
      </c>
      <c r="P291" s="82">
        <v>0</v>
      </c>
      <c r="Q291" s="23" t="s">
        <v>25</v>
      </c>
      <c r="R291" s="82">
        <v>0</v>
      </c>
      <c r="S291" s="23" t="s">
        <v>25</v>
      </c>
      <c r="T291" s="82">
        <v>0</v>
      </c>
      <c r="U291" s="23" t="s">
        <v>25</v>
      </c>
      <c r="V291" s="82">
        <v>0</v>
      </c>
      <c r="W291" s="23" t="s">
        <v>25</v>
      </c>
      <c r="X291" s="82">
        <v>0</v>
      </c>
      <c r="Y291" s="23" t="s">
        <v>25</v>
      </c>
      <c r="Z291" s="88">
        <v>0</v>
      </c>
      <c r="AA291" s="49" t="s">
        <v>25</v>
      </c>
      <c r="AB291" s="27">
        <f>D291+F291+H291+J291+L291+N291+P291+R291+T291+V291+X291</f>
        <v>0</v>
      </c>
      <c r="AC291" s="44"/>
      <c r="AD291" s="45"/>
    </row>
    <row r="292" spans="1:30" ht="25.5" customHeight="1" thickBot="1" thickTop="1">
      <c r="A292" s="212"/>
      <c r="B292" s="217"/>
      <c r="C292" s="21" t="s">
        <v>20</v>
      </c>
      <c r="D292" s="89">
        <f>D291-Z264</f>
        <v>0</v>
      </c>
      <c r="E292" s="30"/>
      <c r="F292" s="89">
        <f>F291-D291</f>
        <v>0</v>
      </c>
      <c r="G292" s="30"/>
      <c r="H292" s="89">
        <f>H291-F291</f>
        <v>0</v>
      </c>
      <c r="I292" s="30"/>
      <c r="J292" s="89">
        <f>J291-H291</f>
        <v>0</v>
      </c>
      <c r="K292" s="30"/>
      <c r="L292" s="89">
        <f>L291-J291</f>
        <v>0</v>
      </c>
      <c r="M292" s="30"/>
      <c r="N292" s="79">
        <f>N291-L291</f>
        <v>0</v>
      </c>
      <c r="O292" s="42"/>
      <c r="P292" s="79">
        <f>P291-N291</f>
        <v>0</v>
      </c>
      <c r="Q292" s="42"/>
      <c r="R292" s="79">
        <f>R291-P291</f>
        <v>0</v>
      </c>
      <c r="S292" s="42"/>
      <c r="T292" s="79">
        <f>T291-R291</f>
        <v>0</v>
      </c>
      <c r="U292" s="42"/>
      <c r="V292" s="79">
        <f>V291-T291</f>
        <v>0</v>
      </c>
      <c r="W292" s="42"/>
      <c r="X292" s="79">
        <f>X291-V291</f>
        <v>0</v>
      </c>
      <c r="Y292" s="42"/>
      <c r="Z292" s="85">
        <f>Z291-X291</f>
        <v>0</v>
      </c>
      <c r="AA292" s="85"/>
      <c r="AB292" s="28"/>
      <c r="AC292" s="46"/>
      <c r="AD292" s="91"/>
    </row>
    <row r="293" spans="1:30" ht="25.5" customHeight="1" thickBot="1" thickTop="1">
      <c r="A293" s="212"/>
      <c r="B293" s="218"/>
      <c r="C293" s="18" t="s">
        <v>21</v>
      </c>
      <c r="D293" s="80">
        <f>D291-D264</f>
        <v>0</v>
      </c>
      <c r="E293" s="31"/>
      <c r="F293" s="80">
        <f>F291-F264</f>
        <v>0</v>
      </c>
      <c r="G293" s="31"/>
      <c r="H293" s="80">
        <f>H291-H264</f>
        <v>0</v>
      </c>
      <c r="I293" s="31"/>
      <c r="J293" s="80">
        <f>J291-J264</f>
        <v>0</v>
      </c>
      <c r="K293" s="31"/>
      <c r="L293" s="80">
        <f>L291-L264</f>
        <v>0</v>
      </c>
      <c r="M293" s="31"/>
      <c r="N293" s="80">
        <f>N291-N264</f>
        <v>0</v>
      </c>
      <c r="O293" s="31"/>
      <c r="P293" s="80">
        <f>P291-P264</f>
        <v>0</v>
      </c>
      <c r="Q293" s="31"/>
      <c r="R293" s="80">
        <f>R291-R264</f>
        <v>0</v>
      </c>
      <c r="S293" s="31"/>
      <c r="T293" s="80">
        <f>T291-T264</f>
        <v>0</v>
      </c>
      <c r="U293" s="31"/>
      <c r="V293" s="80">
        <f>V291-V264</f>
        <v>0</v>
      </c>
      <c r="W293" s="31"/>
      <c r="X293" s="80">
        <f>X291-X264</f>
        <v>0</v>
      </c>
      <c r="Y293" s="31"/>
      <c r="Z293" s="85">
        <f>Z291-Z264</f>
        <v>0</v>
      </c>
      <c r="AA293" s="85"/>
      <c r="AB293" s="28"/>
      <c r="AC293" s="90"/>
      <c r="AD293" s="47"/>
    </row>
    <row r="294" spans="1:30" ht="25.5" customHeight="1" thickBot="1" thickTop="1">
      <c r="A294" s="212" t="s">
        <v>12</v>
      </c>
      <c r="B294" s="216" t="s">
        <v>16</v>
      </c>
      <c r="C294" s="20"/>
      <c r="D294" s="82">
        <v>35</v>
      </c>
      <c r="E294" s="23" t="s">
        <v>25</v>
      </c>
      <c r="F294" s="82">
        <v>44</v>
      </c>
      <c r="G294" s="23" t="s">
        <v>25</v>
      </c>
      <c r="H294" s="82">
        <v>50</v>
      </c>
      <c r="I294" s="23" t="s">
        <v>25</v>
      </c>
      <c r="J294" s="82">
        <v>33</v>
      </c>
      <c r="K294" s="23" t="s">
        <v>25</v>
      </c>
      <c r="L294" s="82">
        <v>34</v>
      </c>
      <c r="M294" s="23" t="s">
        <v>25</v>
      </c>
      <c r="N294" s="82">
        <v>37</v>
      </c>
      <c r="O294" s="23" t="s">
        <v>25</v>
      </c>
      <c r="P294" s="82">
        <v>34</v>
      </c>
      <c r="Q294" s="23" t="s">
        <v>25</v>
      </c>
      <c r="R294" s="82">
        <v>46</v>
      </c>
      <c r="S294" s="23" t="s">
        <v>25</v>
      </c>
      <c r="T294" s="82">
        <v>30</v>
      </c>
      <c r="U294" s="23" t="s">
        <v>25</v>
      </c>
      <c r="V294" s="82">
        <v>39</v>
      </c>
      <c r="W294" s="23" t="s">
        <v>25</v>
      </c>
      <c r="X294" s="177">
        <v>28</v>
      </c>
      <c r="Y294" s="23" t="s">
        <v>25</v>
      </c>
      <c r="Z294" s="88">
        <v>37</v>
      </c>
      <c r="AA294" s="49" t="s">
        <v>25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212"/>
      <c r="B295" s="217"/>
      <c r="C295" s="21" t="s">
        <v>20</v>
      </c>
      <c r="D295" s="89">
        <f>D294-Z267</f>
        <v>-12</v>
      </c>
      <c r="E295" s="30">
        <f>D295/Z267</f>
        <v>-0.2553191489361702</v>
      </c>
      <c r="F295" s="89">
        <f>F294-D294</f>
        <v>9</v>
      </c>
      <c r="G295" s="30">
        <f>F295/D294</f>
        <v>0.2571428571428571</v>
      </c>
      <c r="H295" s="89">
        <f>H294-F294</f>
        <v>6</v>
      </c>
      <c r="I295" s="30">
        <f>H295/F294</f>
        <v>0.13636363636363635</v>
      </c>
      <c r="J295" s="89">
        <f>J294-H294</f>
        <v>-17</v>
      </c>
      <c r="K295" s="30">
        <f>J295/H294</f>
        <v>-0.34</v>
      </c>
      <c r="L295" s="89">
        <f>L294-J294</f>
        <v>1</v>
      </c>
      <c r="M295" s="30">
        <f>L295/J294</f>
        <v>0.030303030303030304</v>
      </c>
      <c r="N295" s="79">
        <f>N294-L294</f>
        <v>3</v>
      </c>
      <c r="O295" s="42">
        <f>N295/L294</f>
        <v>0.08823529411764706</v>
      </c>
      <c r="P295" s="79">
        <f>P294-N294</f>
        <v>-3</v>
      </c>
      <c r="Q295" s="42">
        <f>P295/N294</f>
        <v>-0.08108108108108109</v>
      </c>
      <c r="R295" s="79">
        <f>R294-P294</f>
        <v>12</v>
      </c>
      <c r="S295" s="42">
        <f>R295/P294</f>
        <v>0.35294117647058826</v>
      </c>
      <c r="T295" s="79">
        <f>T294-R294</f>
        <v>-16</v>
      </c>
      <c r="U295" s="42">
        <f>T295/R294</f>
        <v>-0.34782608695652173</v>
      </c>
      <c r="V295" s="79">
        <f>V294-T294</f>
        <v>9</v>
      </c>
      <c r="W295" s="42">
        <f>V295/T294</f>
        <v>0.3</v>
      </c>
      <c r="X295" s="79">
        <f>X294-V294</f>
        <v>-11</v>
      </c>
      <c r="Y295" s="42">
        <f>X295/V294</f>
        <v>-0.28205128205128205</v>
      </c>
      <c r="Z295" s="85">
        <f>Z294-X294</f>
        <v>9</v>
      </c>
      <c r="AA295" s="185">
        <f>Z295/X294</f>
        <v>0.32142857142857145</v>
      </c>
      <c r="AB295" s="148">
        <f>AB294-D294-F294-H294-J294-L294-N294-P294-R294-T294-V294</f>
        <v>65</v>
      </c>
      <c r="AC295" s="12"/>
      <c r="AD295" s="91"/>
    </row>
    <row r="296" spans="1:29" ht="25.5" customHeight="1" thickBot="1">
      <c r="A296" s="212"/>
      <c r="B296" s="218"/>
      <c r="C296" s="18" t="s">
        <v>21</v>
      </c>
      <c r="D296" s="80">
        <f>D294-D267</f>
        <v>-9</v>
      </c>
      <c r="E296" s="31">
        <f>D296/D267</f>
        <v>-0.20454545454545456</v>
      </c>
      <c r="F296" s="80">
        <f>F294-F267</f>
        <v>15</v>
      </c>
      <c r="G296" s="31">
        <f>F296/F267</f>
        <v>0.5172413793103449</v>
      </c>
      <c r="H296" s="80">
        <f>H294-H267</f>
        <v>1</v>
      </c>
      <c r="I296" s="31">
        <f>H296/H267</f>
        <v>0.02040816326530612</v>
      </c>
      <c r="J296" s="80">
        <f>J294-J267</f>
        <v>-11</v>
      </c>
      <c r="K296" s="31">
        <f>J296/J267</f>
        <v>-0.25</v>
      </c>
      <c r="L296" s="80">
        <f>L294-L267</f>
        <v>2</v>
      </c>
      <c r="M296" s="31">
        <f>L296/L267</f>
        <v>0.0625</v>
      </c>
      <c r="N296" s="80">
        <f>N294-N267</f>
        <v>4</v>
      </c>
      <c r="O296" s="31">
        <f>N296/N267</f>
        <v>0.12121212121212122</v>
      </c>
      <c r="P296" s="80">
        <f>P294-P267</f>
        <v>6</v>
      </c>
      <c r="Q296" s="31">
        <f>P296/P267</f>
        <v>0.21428571428571427</v>
      </c>
      <c r="R296" s="80">
        <f>R294-R267</f>
        <v>5</v>
      </c>
      <c r="S296" s="31">
        <f>R296/R267</f>
        <v>0.12195121951219512</v>
      </c>
      <c r="T296" s="80">
        <f>T294-T267</f>
        <v>-2</v>
      </c>
      <c r="U296" s="31">
        <f>T296/T267</f>
        <v>-0.0625</v>
      </c>
      <c r="V296" s="80">
        <f>V294-V267</f>
        <v>6</v>
      </c>
      <c r="W296" s="31">
        <f>V296/V267</f>
        <v>0.18181818181818182</v>
      </c>
      <c r="X296" s="80">
        <f>X294-X267</f>
        <v>-40</v>
      </c>
      <c r="Y296" s="31">
        <f>X296/X267</f>
        <v>-0.5882352941176471</v>
      </c>
      <c r="Z296" s="80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266" t="s">
        <v>13</v>
      </c>
      <c r="B297" s="292"/>
      <c r="C297" s="292"/>
      <c r="D297" s="292"/>
      <c r="E297" s="292"/>
      <c r="F297" s="292"/>
      <c r="G297" s="292"/>
      <c r="H297" s="292"/>
      <c r="I297" s="292"/>
      <c r="J297" s="292"/>
      <c r="K297" s="292"/>
      <c r="L297" s="292"/>
      <c r="M297" s="292"/>
      <c r="N297" s="292"/>
      <c r="O297" s="292"/>
      <c r="P297" s="292"/>
      <c r="Q297" s="292"/>
      <c r="R297" s="292"/>
      <c r="S297" s="292"/>
      <c r="T297" s="292"/>
      <c r="U297" s="292"/>
      <c r="V297" s="292"/>
      <c r="W297" s="292"/>
      <c r="X297" s="292"/>
      <c r="Y297" s="292"/>
      <c r="Z297" s="292"/>
      <c r="AA297" s="292"/>
      <c r="AB297" s="10"/>
      <c r="AC297" s="9"/>
    </row>
    <row r="298" spans="1:29" ht="25.5" customHeight="1" thickBot="1">
      <c r="A298" s="212" t="s">
        <v>14</v>
      </c>
      <c r="B298" s="216" t="s">
        <v>15</v>
      </c>
      <c r="C298" s="5"/>
      <c r="D298" s="82">
        <v>333</v>
      </c>
      <c r="E298" s="23" t="s">
        <v>25</v>
      </c>
      <c r="F298" s="82">
        <v>280</v>
      </c>
      <c r="G298" s="23" t="s">
        <v>25</v>
      </c>
      <c r="H298" s="82">
        <v>241</v>
      </c>
      <c r="I298" s="23" t="s">
        <v>25</v>
      </c>
      <c r="J298" s="82">
        <v>183</v>
      </c>
      <c r="K298" s="23" t="s">
        <v>25</v>
      </c>
      <c r="L298" s="82">
        <v>167</v>
      </c>
      <c r="M298" s="23" t="s">
        <v>25</v>
      </c>
      <c r="N298" s="82">
        <v>150</v>
      </c>
      <c r="O298" s="23" t="s">
        <v>25</v>
      </c>
      <c r="P298" s="82">
        <v>141</v>
      </c>
      <c r="Q298" s="23" t="s">
        <v>25</v>
      </c>
      <c r="R298" s="82">
        <v>137</v>
      </c>
      <c r="S298" s="23" t="s">
        <v>25</v>
      </c>
      <c r="T298" s="82">
        <v>154</v>
      </c>
      <c r="U298" s="23" t="s">
        <v>25</v>
      </c>
      <c r="V298" s="82">
        <v>153</v>
      </c>
      <c r="W298" s="23" t="s">
        <v>25</v>
      </c>
      <c r="X298" s="82">
        <v>147</v>
      </c>
      <c r="Y298" s="23" t="s">
        <v>25</v>
      </c>
      <c r="Z298" s="116">
        <v>166</v>
      </c>
      <c r="AA298" s="117" t="s">
        <v>25</v>
      </c>
      <c r="AB298" s="10"/>
      <c r="AC298" s="9"/>
    </row>
    <row r="299" spans="1:29" ht="25.5" customHeight="1" thickBot="1" thickTop="1">
      <c r="A299" s="212"/>
      <c r="B299" s="217"/>
      <c r="C299" s="21" t="s">
        <v>20</v>
      </c>
      <c r="D299" s="89">
        <f>D298-Z271</f>
        <v>113</v>
      </c>
      <c r="E299" s="30">
        <f>D299/Z271</f>
        <v>0.5136363636363637</v>
      </c>
      <c r="F299" s="89">
        <f>F298-D298</f>
        <v>-53</v>
      </c>
      <c r="G299" s="30">
        <f>F299/D298</f>
        <v>-0.15915915915915915</v>
      </c>
      <c r="H299" s="89">
        <f>H298-F298</f>
        <v>-39</v>
      </c>
      <c r="I299" s="30">
        <f>H299/F298</f>
        <v>-0.1392857142857143</v>
      </c>
      <c r="J299" s="89">
        <f>J298-H298</f>
        <v>-58</v>
      </c>
      <c r="K299" s="30">
        <f>J299/H298</f>
        <v>-0.24066390041493776</v>
      </c>
      <c r="L299" s="89">
        <f>L298-J298</f>
        <v>-16</v>
      </c>
      <c r="M299" s="30">
        <f>L299/J298</f>
        <v>-0.08743169398907104</v>
      </c>
      <c r="N299" s="79">
        <f>N298-L298</f>
        <v>-17</v>
      </c>
      <c r="O299" s="42">
        <f>N299/L298</f>
        <v>-0.10179640718562874</v>
      </c>
      <c r="P299" s="79">
        <f>P298-N298</f>
        <v>-9</v>
      </c>
      <c r="Q299" s="42">
        <f>P299/N298</f>
        <v>-0.06</v>
      </c>
      <c r="R299" s="79">
        <f>R298-P298</f>
        <v>-4</v>
      </c>
      <c r="S299" s="42">
        <f>R299/P298</f>
        <v>-0.028368794326241134</v>
      </c>
      <c r="T299" s="79">
        <f>T298-R298</f>
        <v>17</v>
      </c>
      <c r="U299" s="42">
        <f>T299/R298</f>
        <v>0.12408759124087591</v>
      </c>
      <c r="V299" s="79">
        <f>V298-T298</f>
        <v>-1</v>
      </c>
      <c r="W299" s="42">
        <f>V299/T298</f>
        <v>-0.006493506493506494</v>
      </c>
      <c r="X299" s="79">
        <f>X298-V298</f>
        <v>-6</v>
      </c>
      <c r="Y299" s="42">
        <f>X299/V298</f>
        <v>-0.0392156862745098</v>
      </c>
      <c r="Z299" s="85">
        <f>Z298-X298</f>
        <v>19</v>
      </c>
      <c r="AA299" s="185">
        <f>Z299/X298</f>
        <v>0.1292517006802721</v>
      </c>
      <c r="AB299" s="10"/>
      <c r="AC299" s="9"/>
    </row>
    <row r="300" spans="1:29" ht="25.5" customHeight="1" thickBot="1">
      <c r="A300" s="212"/>
      <c r="B300" s="218"/>
      <c r="C300" s="18" t="s">
        <v>21</v>
      </c>
      <c r="D300" s="80">
        <f>D298-D271</f>
        <v>106</v>
      </c>
      <c r="E300" s="31">
        <f>D300/D271</f>
        <v>0.4669603524229075</v>
      </c>
      <c r="F300" s="80">
        <f>F298-F271</f>
        <v>-29</v>
      </c>
      <c r="G300" s="31">
        <f>F300/F271</f>
        <v>-0.09385113268608414</v>
      </c>
      <c r="H300" s="80">
        <f>H298-H271</f>
        <v>31</v>
      </c>
      <c r="I300" s="31">
        <f>H300/H271</f>
        <v>0.14761904761904762</v>
      </c>
      <c r="J300" s="80">
        <f>J298-J271</f>
        <v>-12</v>
      </c>
      <c r="K300" s="31">
        <f>J300/J271</f>
        <v>-0.06153846153846154</v>
      </c>
      <c r="L300" s="80">
        <f>L298-L271</f>
        <v>-10</v>
      </c>
      <c r="M300" s="31">
        <f>L300/L271</f>
        <v>-0.05649717514124294</v>
      </c>
      <c r="N300" s="80">
        <f>N298-N271</f>
        <v>-17</v>
      </c>
      <c r="O300" s="31">
        <f>N300/N271</f>
        <v>-0.10179640718562874</v>
      </c>
      <c r="P300" s="80">
        <f>P298-P271</f>
        <v>-11</v>
      </c>
      <c r="Q300" s="31">
        <f>P300/P271</f>
        <v>-0.07236842105263158</v>
      </c>
      <c r="R300" s="80">
        <f>R298-R271</f>
        <v>-11</v>
      </c>
      <c r="S300" s="31">
        <f>R300/R271</f>
        <v>-0.07432432432432433</v>
      </c>
      <c r="T300" s="80">
        <f>T298-T271</f>
        <v>-2</v>
      </c>
      <c r="U300" s="31">
        <f>T300/T271</f>
        <v>-0.01282051282051282</v>
      </c>
      <c r="V300" s="80">
        <f>V298-V271</f>
        <v>-6</v>
      </c>
      <c r="W300" s="31">
        <f>V300/V271</f>
        <v>-0.03773584905660377</v>
      </c>
      <c r="X300" s="80">
        <f>X298-X271</f>
        <v>-2</v>
      </c>
      <c r="Y300" s="31">
        <f>X300/X271</f>
        <v>-0.013422818791946308</v>
      </c>
      <c r="Z300" s="80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301" t="s">
        <v>160</v>
      </c>
      <c r="B303" s="301"/>
      <c r="C303" s="301"/>
      <c r="D303" s="301"/>
      <c r="E303" s="301"/>
      <c r="F303" s="301"/>
      <c r="G303" s="301"/>
      <c r="H303" s="301"/>
      <c r="I303" s="301"/>
      <c r="J303" s="301"/>
      <c r="K303" s="301"/>
      <c r="L303" s="302"/>
      <c r="M303" s="302"/>
      <c r="N303" s="302"/>
      <c r="O303" s="302"/>
      <c r="P303" s="302"/>
      <c r="Q303" s="302"/>
      <c r="R303" s="302"/>
      <c r="S303" s="302"/>
      <c r="T303" s="302"/>
      <c r="U303" s="302"/>
      <c r="V303" s="302"/>
      <c r="W303" s="302"/>
      <c r="X303" s="302"/>
      <c r="Y303" s="302"/>
      <c r="Z303" s="302"/>
      <c r="AA303" s="302"/>
      <c r="AB303" s="302"/>
      <c r="AC303" s="302"/>
      <c r="AD303" s="302"/>
    </row>
    <row r="304" spans="4:14" ht="14.25" thickBot="1" thickTop="1">
      <c r="D304" s="184"/>
      <c r="F304" s="6"/>
      <c r="H304" s="6"/>
      <c r="J304" s="6"/>
      <c r="L304" s="6"/>
      <c r="N304" s="6"/>
    </row>
    <row r="305" spans="1:30" ht="20.25" customHeight="1" thickBot="1">
      <c r="A305" s="212" t="s">
        <v>0</v>
      </c>
      <c r="B305" s="262" t="s">
        <v>1</v>
      </c>
      <c r="C305" s="247"/>
      <c r="D305" s="214" t="s">
        <v>161</v>
      </c>
      <c r="E305" s="248"/>
      <c r="F305" s="248"/>
      <c r="G305" s="248"/>
      <c r="H305" s="248"/>
      <c r="I305" s="248"/>
      <c r="J305" s="248"/>
      <c r="K305" s="248"/>
      <c r="L305" s="248"/>
      <c r="M305" s="248"/>
      <c r="N305" s="248"/>
      <c r="O305" s="248"/>
      <c r="P305" s="248"/>
      <c r="Q305" s="248"/>
      <c r="R305" s="248"/>
      <c r="S305" s="248"/>
      <c r="T305" s="248"/>
      <c r="U305" s="248"/>
      <c r="V305" s="248"/>
      <c r="W305" s="248"/>
      <c r="X305" s="248"/>
      <c r="Y305" s="248"/>
      <c r="Z305" s="248"/>
      <c r="AA305" s="249"/>
      <c r="AB305" s="250" t="s">
        <v>22</v>
      </c>
      <c r="AC305" s="235" t="s">
        <v>23</v>
      </c>
      <c r="AD305" s="236"/>
    </row>
    <row r="306" spans="1:30" ht="20.25" customHeight="1" thickBot="1" thickTop="1">
      <c r="A306" s="212"/>
      <c r="B306" s="263"/>
      <c r="C306" s="212"/>
      <c r="D306" s="239" t="s">
        <v>4</v>
      </c>
      <c r="E306" s="240"/>
      <c r="F306" s="239" t="s">
        <v>5</v>
      </c>
      <c r="G306" s="240"/>
      <c r="H306" s="239" t="s">
        <v>26</v>
      </c>
      <c r="I306" s="240"/>
      <c r="J306" s="239" t="s">
        <v>27</v>
      </c>
      <c r="K306" s="240"/>
      <c r="L306" s="239" t="s">
        <v>28</v>
      </c>
      <c r="M306" s="240"/>
      <c r="N306" s="239" t="s">
        <v>29</v>
      </c>
      <c r="O306" s="240"/>
      <c r="P306" s="239" t="s">
        <v>33</v>
      </c>
      <c r="Q306" s="240"/>
      <c r="R306" s="239" t="s">
        <v>40</v>
      </c>
      <c r="S306" s="240"/>
      <c r="T306" s="239" t="s">
        <v>45</v>
      </c>
      <c r="U306" s="240"/>
      <c r="V306" s="239" t="s">
        <v>46</v>
      </c>
      <c r="W306" s="240"/>
      <c r="X306" s="239" t="s">
        <v>49</v>
      </c>
      <c r="Y306" s="240"/>
      <c r="Z306" s="219" t="s">
        <v>50</v>
      </c>
      <c r="AA306" s="220"/>
      <c r="AB306" s="251"/>
      <c r="AC306" s="237"/>
      <c r="AD306" s="238"/>
    </row>
    <row r="307" spans="1:30" ht="20.25" customHeight="1" thickBot="1" thickTop="1">
      <c r="A307" s="2"/>
      <c r="B307" s="1"/>
      <c r="C307" s="266" t="s">
        <v>39</v>
      </c>
      <c r="D307" s="292"/>
      <c r="E307" s="292"/>
      <c r="F307" s="292"/>
      <c r="G307" s="292"/>
      <c r="H307" s="292"/>
      <c r="I307" s="292"/>
      <c r="J307" s="292"/>
      <c r="K307" s="292"/>
      <c r="L307" s="292"/>
      <c r="M307" s="292"/>
      <c r="N307" s="292"/>
      <c r="O307" s="292"/>
      <c r="P307" s="292"/>
      <c r="Q307" s="292"/>
      <c r="R307" s="292"/>
      <c r="S307" s="292"/>
      <c r="T307" s="292"/>
      <c r="U307" s="292"/>
      <c r="V307" s="292"/>
      <c r="W307" s="292"/>
      <c r="X307" s="292"/>
      <c r="Y307" s="292"/>
      <c r="Z307" s="292"/>
      <c r="AA307" s="293"/>
      <c r="AB307" s="252"/>
      <c r="AC307" s="24" t="s">
        <v>24</v>
      </c>
      <c r="AD307" s="25" t="s">
        <v>25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284"/>
      <c r="AC308" s="258"/>
      <c r="AD308" s="259"/>
    </row>
    <row r="309" spans="1:32" ht="27.75" customHeight="1" thickBot="1" thickTop="1">
      <c r="A309" s="212" t="s">
        <v>7</v>
      </c>
      <c r="B309" s="216" t="s">
        <v>8</v>
      </c>
      <c r="C309" s="7"/>
      <c r="D309" s="78">
        <v>8997</v>
      </c>
      <c r="E309" s="22" t="s">
        <v>25</v>
      </c>
      <c r="F309" s="78">
        <v>8736</v>
      </c>
      <c r="G309" s="22" t="s">
        <v>25</v>
      </c>
      <c r="H309" s="78">
        <v>8430</v>
      </c>
      <c r="I309" s="22" t="s">
        <v>25</v>
      </c>
      <c r="J309" s="78">
        <v>8116</v>
      </c>
      <c r="K309" s="22" t="s">
        <v>25</v>
      </c>
      <c r="L309" s="78">
        <v>7798</v>
      </c>
      <c r="M309" s="22" t="s">
        <v>25</v>
      </c>
      <c r="N309" s="78">
        <v>7660</v>
      </c>
      <c r="O309" s="22" t="s">
        <v>25</v>
      </c>
      <c r="P309" s="78">
        <v>7561</v>
      </c>
      <c r="Q309" s="22" t="s">
        <v>25</v>
      </c>
      <c r="R309" s="78">
        <v>7405</v>
      </c>
      <c r="S309" s="22" t="s">
        <v>25</v>
      </c>
      <c r="T309" s="78">
        <v>7273</v>
      </c>
      <c r="U309" s="22" t="s">
        <v>25</v>
      </c>
      <c r="V309" s="78">
        <v>7205</v>
      </c>
      <c r="W309" s="22" t="s">
        <v>25</v>
      </c>
      <c r="X309" s="78">
        <v>7034</v>
      </c>
      <c r="Y309" s="22" t="s">
        <v>25</v>
      </c>
      <c r="Z309" s="84">
        <v>6945</v>
      </c>
      <c r="AA309" s="49" t="s">
        <v>25</v>
      </c>
      <c r="AB309" s="277"/>
      <c r="AC309" s="294"/>
      <c r="AD309" s="61"/>
      <c r="AE309" s="157"/>
      <c r="AF309" s="157"/>
    </row>
    <row r="310" spans="1:32" ht="27.75" customHeight="1" thickBot="1" thickTop="1">
      <c r="A310" s="212"/>
      <c r="B310" s="217"/>
      <c r="C310" s="17" t="s">
        <v>20</v>
      </c>
      <c r="D310" s="89">
        <f>D309-Z282</f>
        <v>-357</v>
      </c>
      <c r="E310" s="30">
        <f>D310/Z282</f>
        <v>-0.03816549069916613</v>
      </c>
      <c r="F310" s="89">
        <f>F309-D309</f>
        <v>-261</v>
      </c>
      <c r="G310" s="30">
        <f>F310/D309</f>
        <v>-0.02900966988996332</v>
      </c>
      <c r="H310" s="89">
        <f>H309-F309</f>
        <v>-306</v>
      </c>
      <c r="I310" s="30">
        <f>H310/F309</f>
        <v>-0.03502747252747253</v>
      </c>
      <c r="J310" s="89">
        <f>J309-H309</f>
        <v>-314</v>
      </c>
      <c r="K310" s="30">
        <f>J310/H309</f>
        <v>-0.037247924080664296</v>
      </c>
      <c r="L310" s="89">
        <f>L309-J309</f>
        <v>-318</v>
      </c>
      <c r="M310" s="30">
        <f>L310/J309</f>
        <v>-0.039181862986692954</v>
      </c>
      <c r="N310" s="79">
        <f>N309-L309</f>
        <v>-138</v>
      </c>
      <c r="O310" s="42">
        <f>N310/L309</f>
        <v>-0.017696845344960247</v>
      </c>
      <c r="P310" s="79">
        <f>P309-N309</f>
        <v>-99</v>
      </c>
      <c r="Q310" s="42">
        <f>P310/N309</f>
        <v>-0.012924281984334204</v>
      </c>
      <c r="R310" s="79">
        <f>R309-P309</f>
        <v>-156</v>
      </c>
      <c r="S310" s="42">
        <f>R310/P309</f>
        <v>-0.02063219150905965</v>
      </c>
      <c r="T310" s="79">
        <f>T309-R309</f>
        <v>-132</v>
      </c>
      <c r="U310" s="42">
        <f>T310/R309</f>
        <v>-0.017825793382849425</v>
      </c>
      <c r="V310" s="79">
        <f>V309-T309</f>
        <v>-68</v>
      </c>
      <c r="W310" s="42">
        <f>V310/T309</f>
        <v>-0.009349649388147944</v>
      </c>
      <c r="X310" s="79">
        <f>X309-V309</f>
        <v>-171</v>
      </c>
      <c r="Y310" s="42">
        <f>X310/V309</f>
        <v>-0.02373351839000694</v>
      </c>
      <c r="Z310" s="85">
        <f>Z309-X309</f>
        <v>-89</v>
      </c>
      <c r="AA310" s="54">
        <f>Z310/X309</f>
        <v>-0.012652829115723628</v>
      </c>
      <c r="AB310" s="196"/>
      <c r="AC310" s="165"/>
      <c r="AD310" s="157"/>
      <c r="AE310" s="157"/>
      <c r="AF310" s="157"/>
    </row>
    <row r="311" spans="1:32" ht="27.75" customHeight="1" thickBot="1">
      <c r="A311" s="212"/>
      <c r="B311" s="218"/>
      <c r="C311" s="18" t="s">
        <v>21</v>
      </c>
      <c r="D311" s="80">
        <f>D309-D282</f>
        <v>-1970</v>
      </c>
      <c r="E311" s="31">
        <f>D311/D282</f>
        <v>-0.1796297984863682</v>
      </c>
      <c r="F311" s="80">
        <f>F309-F282</f>
        <v>-2153</v>
      </c>
      <c r="G311" s="31">
        <f>F311/F282</f>
        <v>-0.19772247221967124</v>
      </c>
      <c r="H311" s="80">
        <f>H309-H282</f>
        <v>-2360</v>
      </c>
      <c r="I311" s="31">
        <f>H311/H282</f>
        <v>-0.21872103799814643</v>
      </c>
      <c r="J311" s="80">
        <f>J309-J282</f>
        <v>-2493</v>
      </c>
      <c r="K311" s="31">
        <f>J311/J282</f>
        <v>-0.23498916014704496</v>
      </c>
      <c r="L311" s="80">
        <f>L309-L282</f>
        <v>-2622</v>
      </c>
      <c r="M311" s="31">
        <f>L311/L282</f>
        <v>-0.25163147792706336</v>
      </c>
      <c r="N311" s="80">
        <f>N309-N282</f>
        <v>-2730</v>
      </c>
      <c r="O311" s="31">
        <f>N311/N282</f>
        <v>-0.2627526467757459</v>
      </c>
      <c r="P311" s="80">
        <f>P309-P282</f>
        <v>-2798</v>
      </c>
      <c r="Q311" s="31">
        <f>P311/P282</f>
        <v>-0.2701032918235351</v>
      </c>
      <c r="R311" s="80">
        <f>R309-R282</f>
        <v>-2836</v>
      </c>
      <c r="S311" s="31">
        <f>R311/R282</f>
        <v>-0.27692608143735964</v>
      </c>
      <c r="T311" s="80">
        <f>T309-T282</f>
        <v>-2839</v>
      </c>
      <c r="U311" s="31">
        <f>T311/T282</f>
        <v>-0.28075553797468356</v>
      </c>
      <c r="V311" s="80">
        <f>V309-V282</f>
        <v>-2697</v>
      </c>
      <c r="W311" s="31">
        <f>V311/V282</f>
        <v>-0.2723692183397293</v>
      </c>
      <c r="X311" s="80">
        <f>X309-X282</f>
        <v>-2468</v>
      </c>
      <c r="Y311" s="31">
        <f>X311/X282</f>
        <v>-0.25973479267522626</v>
      </c>
      <c r="Z311" s="80">
        <f>Z309-Z282</f>
        <v>-2409</v>
      </c>
      <c r="AA311" s="31">
        <f>Z311/Z282</f>
        <v>-0.2575368826170622</v>
      </c>
      <c r="AB311" s="196"/>
      <c r="AC311" s="43"/>
      <c r="AD311" s="157"/>
      <c r="AE311" s="157"/>
      <c r="AF311" s="157"/>
    </row>
    <row r="312" spans="1:32" ht="27.75" customHeight="1" thickBot="1" thickTop="1">
      <c r="A312" s="212" t="s">
        <v>9</v>
      </c>
      <c r="B312" s="216" t="s">
        <v>19</v>
      </c>
      <c r="C312" s="19"/>
      <c r="D312" s="81">
        <v>297</v>
      </c>
      <c r="E312" s="23" t="s">
        <v>25</v>
      </c>
      <c r="F312" s="81">
        <v>187</v>
      </c>
      <c r="G312" s="23" t="s">
        <v>25</v>
      </c>
      <c r="H312" s="81">
        <v>186</v>
      </c>
      <c r="I312" s="23" t="s">
        <v>25</v>
      </c>
      <c r="J312" s="81">
        <v>156</v>
      </c>
      <c r="K312" s="23" t="s">
        <v>25</v>
      </c>
      <c r="L312" s="81">
        <v>155</v>
      </c>
      <c r="M312" s="23" t="s">
        <v>25</v>
      </c>
      <c r="N312" s="81">
        <v>231</v>
      </c>
      <c r="O312" s="23" t="s">
        <v>25</v>
      </c>
      <c r="P312" s="81">
        <v>268</v>
      </c>
      <c r="Q312" s="23" t="s">
        <v>25</v>
      </c>
      <c r="R312" s="81">
        <v>168</v>
      </c>
      <c r="S312" s="23" t="s">
        <v>25</v>
      </c>
      <c r="T312" s="81">
        <v>281</v>
      </c>
      <c r="U312" s="23" t="s">
        <v>25</v>
      </c>
      <c r="V312" s="81">
        <v>251</v>
      </c>
      <c r="W312" s="23" t="s">
        <v>25</v>
      </c>
      <c r="X312" s="81">
        <v>190</v>
      </c>
      <c r="Y312" s="23" t="s">
        <v>25</v>
      </c>
      <c r="Z312" s="87">
        <v>236</v>
      </c>
      <c r="AA312" s="49" t="s">
        <v>25</v>
      </c>
      <c r="AB312" s="27">
        <f>D312+F312+H312+J312+L312+N312+P312+R312+T312+V312+X312+Z312</f>
        <v>2606</v>
      </c>
      <c r="AC312" s="26"/>
      <c r="AD312" s="29"/>
      <c r="AE312" s="157"/>
      <c r="AF312" s="157"/>
    </row>
    <row r="313" spans="1:32" ht="27.75" customHeight="1" thickBot="1" thickTop="1">
      <c r="A313" s="212"/>
      <c r="B313" s="217"/>
      <c r="C313" s="17" t="s">
        <v>20</v>
      </c>
      <c r="D313" s="89">
        <f>D312-Z285</f>
        <v>15</v>
      </c>
      <c r="E313" s="30">
        <f>D313/Z285</f>
        <v>0.05319148936170213</v>
      </c>
      <c r="F313" s="89">
        <f>F312-D312</f>
        <v>-110</v>
      </c>
      <c r="G313" s="30">
        <f>F313/D312</f>
        <v>-0.37037037037037035</v>
      </c>
      <c r="H313" s="89">
        <f>H312-F312</f>
        <v>-1</v>
      </c>
      <c r="I313" s="30">
        <f>H313/F312</f>
        <v>-0.0053475935828877</v>
      </c>
      <c r="J313" s="89">
        <f>J312-H312</f>
        <v>-30</v>
      </c>
      <c r="K313" s="30">
        <f>J313/H312</f>
        <v>-0.16129032258064516</v>
      </c>
      <c r="L313" s="89">
        <f>L312-J312</f>
        <v>-1</v>
      </c>
      <c r="M313" s="30">
        <f>L313/J312</f>
        <v>-0.00641025641025641</v>
      </c>
      <c r="N313" s="79">
        <f>N312-L312</f>
        <v>76</v>
      </c>
      <c r="O313" s="42">
        <f>N313/L312</f>
        <v>0.49032258064516127</v>
      </c>
      <c r="P313" s="79">
        <f>P312-N312</f>
        <v>37</v>
      </c>
      <c r="Q313" s="42">
        <f>P313/N312</f>
        <v>0.16017316017316016</v>
      </c>
      <c r="R313" s="79">
        <f>R312-P312</f>
        <v>-100</v>
      </c>
      <c r="S313" s="42">
        <f>R313/P312</f>
        <v>-0.373134328358209</v>
      </c>
      <c r="T313" s="79">
        <f>T312-R312</f>
        <v>113</v>
      </c>
      <c r="U313" s="42">
        <f>T313/R312</f>
        <v>0.6726190476190477</v>
      </c>
      <c r="V313" s="79">
        <f>V312-T312</f>
        <v>-30</v>
      </c>
      <c r="W313" s="42">
        <f>V313/T312</f>
        <v>-0.10676156583629894</v>
      </c>
      <c r="X313" s="79">
        <f>X312-V312</f>
        <v>-61</v>
      </c>
      <c r="Y313" s="42">
        <f>X313/V312</f>
        <v>-0.24302788844621515</v>
      </c>
      <c r="Z313" s="85">
        <f>Z312-X312</f>
        <v>46</v>
      </c>
      <c r="AA313" s="54">
        <f>Z313/X312</f>
        <v>0.24210526315789474</v>
      </c>
      <c r="AB313" s="148">
        <f>AB312-D312-F312-H312</f>
        <v>1936</v>
      </c>
      <c r="AC313" s="178"/>
      <c r="AD313" s="179"/>
      <c r="AE313" s="157"/>
      <c r="AF313" s="157"/>
    </row>
    <row r="314" spans="1:32" ht="27.75" customHeight="1" thickBot="1">
      <c r="A314" s="212"/>
      <c r="B314" s="218"/>
      <c r="C314" s="18" t="s">
        <v>21</v>
      </c>
      <c r="D314" s="80">
        <f>D312-D285</f>
        <v>-168</v>
      </c>
      <c r="E314" s="31">
        <f>D314/D285</f>
        <v>-0.36129032258064514</v>
      </c>
      <c r="F314" s="80">
        <f>F312-F285</f>
        <v>-100</v>
      </c>
      <c r="G314" s="31">
        <f>F314/F285</f>
        <v>-0.34843205574912894</v>
      </c>
      <c r="H314" s="80">
        <f>H312-H285</f>
        <v>-92</v>
      </c>
      <c r="I314" s="31">
        <f>H314/H285</f>
        <v>-0.33093525179856115</v>
      </c>
      <c r="J314" s="80">
        <f>J312-J285</f>
        <v>-101</v>
      </c>
      <c r="K314" s="31">
        <f>J314/J285</f>
        <v>-0.39299610894941633</v>
      </c>
      <c r="L314" s="80">
        <f>L312-L285</f>
        <v>-80</v>
      </c>
      <c r="M314" s="31">
        <f>L314/L285</f>
        <v>-0.3404255319148936</v>
      </c>
      <c r="N314" s="80">
        <f>N312-N285</f>
        <v>-101</v>
      </c>
      <c r="O314" s="31">
        <f>N314/N285</f>
        <v>-0.3042168674698795</v>
      </c>
      <c r="P314" s="80">
        <f>P312-P285</f>
        <v>-67</v>
      </c>
      <c r="Q314" s="31">
        <f>P314/P285</f>
        <v>-0.2</v>
      </c>
      <c r="R314" s="80">
        <f>R312-R285</f>
        <v>-109</v>
      </c>
      <c r="S314" s="31">
        <f>R314/R285</f>
        <v>-0.3935018050541516</v>
      </c>
      <c r="T314" s="80">
        <f>T312-T285</f>
        <v>-28</v>
      </c>
      <c r="U314" s="31">
        <f>T314/T285</f>
        <v>-0.09061488673139159</v>
      </c>
      <c r="V314" s="80">
        <f>V312-V285</f>
        <v>-60</v>
      </c>
      <c r="W314" s="31">
        <f>V314/V285</f>
        <v>-0.19292604501607716</v>
      </c>
      <c r="X314" s="80">
        <f>X312-X285</f>
        <v>-79</v>
      </c>
      <c r="Y314" s="31">
        <f>X314/X285</f>
        <v>-0.2936802973977695</v>
      </c>
      <c r="Z314" s="80">
        <f>Z312-Z285</f>
        <v>-46</v>
      </c>
      <c r="AA314" s="31">
        <f>Z314/Z285</f>
        <v>-0.16312056737588654</v>
      </c>
      <c r="AB314" s="28"/>
      <c r="AC314" s="156"/>
      <c r="AD314" s="3"/>
      <c r="AE314" s="157"/>
      <c r="AF314" s="157"/>
    </row>
    <row r="315" spans="1:32" ht="27.75" customHeight="1" thickBot="1" thickTop="1">
      <c r="A315" s="212" t="s">
        <v>10</v>
      </c>
      <c r="B315" s="216" t="s">
        <v>17</v>
      </c>
      <c r="C315" s="20"/>
      <c r="D315" s="82">
        <v>170</v>
      </c>
      <c r="E315" s="23" t="s">
        <v>25</v>
      </c>
      <c r="F315" s="82">
        <v>159</v>
      </c>
      <c r="G315" s="23" t="s">
        <v>25</v>
      </c>
      <c r="H315" s="82">
        <v>202</v>
      </c>
      <c r="I315" s="23" t="s">
        <v>25</v>
      </c>
      <c r="J315" s="82">
        <v>156</v>
      </c>
      <c r="K315" s="23" t="s">
        <v>25</v>
      </c>
      <c r="L315" s="82">
        <v>150</v>
      </c>
      <c r="M315" s="23" t="s">
        <v>25</v>
      </c>
      <c r="N315" s="82">
        <v>129</v>
      </c>
      <c r="O315" s="23" t="s">
        <v>25</v>
      </c>
      <c r="P315" s="82">
        <v>125</v>
      </c>
      <c r="Q315" s="23" t="s">
        <v>25</v>
      </c>
      <c r="R315" s="82">
        <v>107</v>
      </c>
      <c r="S315" s="23" t="s">
        <v>25</v>
      </c>
      <c r="T315" s="82">
        <v>146</v>
      </c>
      <c r="U315" s="23" t="s">
        <v>25</v>
      </c>
      <c r="V315" s="82">
        <v>112</v>
      </c>
      <c r="W315" s="23" t="s">
        <v>25</v>
      </c>
      <c r="X315" s="82">
        <v>171</v>
      </c>
      <c r="Y315" s="23" t="s">
        <v>25</v>
      </c>
      <c r="Z315" s="88">
        <v>157</v>
      </c>
      <c r="AA315" s="49" t="s">
        <v>25</v>
      </c>
      <c r="AB315" s="27">
        <f>D315+F315+H315+J315+L315+N315+P315+R315+T315+V315+X315+Z315</f>
        <v>1784</v>
      </c>
      <c r="AC315" s="26"/>
      <c r="AD315" s="29"/>
      <c r="AE315" s="157"/>
      <c r="AF315" s="157"/>
    </row>
    <row r="316" spans="1:32" ht="27.75" customHeight="1" thickBot="1" thickTop="1">
      <c r="A316" s="212"/>
      <c r="B316" s="217"/>
      <c r="C316" s="21" t="s">
        <v>20</v>
      </c>
      <c r="D316" s="89">
        <f>D315-Z288</f>
        <v>49</v>
      </c>
      <c r="E316" s="30">
        <f>D316/Z288</f>
        <v>0.4049586776859504</v>
      </c>
      <c r="F316" s="89">
        <f>F315-D315</f>
        <v>-11</v>
      </c>
      <c r="G316" s="30">
        <f>F316/D315</f>
        <v>-0.06470588235294118</v>
      </c>
      <c r="H316" s="89">
        <f>H315-F315</f>
        <v>43</v>
      </c>
      <c r="I316" s="30">
        <f>H316/F315</f>
        <v>0.27044025157232704</v>
      </c>
      <c r="J316" s="89">
        <f>J315-H315</f>
        <v>-46</v>
      </c>
      <c r="K316" s="30">
        <f>J316/H315</f>
        <v>-0.22772277227722773</v>
      </c>
      <c r="L316" s="89">
        <f>L315-J315</f>
        <v>-6</v>
      </c>
      <c r="M316" s="30">
        <f>L316/J315</f>
        <v>-0.038461538461538464</v>
      </c>
      <c r="N316" s="79">
        <f>N315-L315</f>
        <v>-21</v>
      </c>
      <c r="O316" s="42">
        <f>N316/L315</f>
        <v>-0.14</v>
      </c>
      <c r="P316" s="79">
        <f>P315-N315</f>
        <v>-4</v>
      </c>
      <c r="Q316" s="42">
        <f>P316/N315</f>
        <v>-0.031007751937984496</v>
      </c>
      <c r="R316" s="79">
        <f>R315-P315</f>
        <v>-18</v>
      </c>
      <c r="S316" s="42">
        <f>R316/P315</f>
        <v>-0.144</v>
      </c>
      <c r="T316" s="79">
        <f>T315-R315</f>
        <v>39</v>
      </c>
      <c r="U316" s="42">
        <f>T316/R315</f>
        <v>0.3644859813084112</v>
      </c>
      <c r="V316" s="79">
        <f>V315-T315</f>
        <v>-34</v>
      </c>
      <c r="W316" s="42">
        <f>V316/T315</f>
        <v>-0.2328767123287671</v>
      </c>
      <c r="X316" s="79">
        <f>X315-V315</f>
        <v>59</v>
      </c>
      <c r="Y316" s="42">
        <f>X316/V315</f>
        <v>0.5267857142857143</v>
      </c>
      <c r="Z316" s="85">
        <f>Z315-X315</f>
        <v>-14</v>
      </c>
      <c r="AA316" s="54">
        <f>Z316/X315</f>
        <v>-0.08187134502923976</v>
      </c>
      <c r="AB316" s="148">
        <f>AB315-D315-F315-H315</f>
        <v>1253</v>
      </c>
      <c r="AC316" s="178"/>
      <c r="AD316" s="179"/>
      <c r="AE316" s="157"/>
      <c r="AF316" s="157"/>
    </row>
    <row r="317" spans="1:32" ht="27.75" customHeight="1" thickBot="1">
      <c r="A317" s="212"/>
      <c r="B317" s="218"/>
      <c r="C317" s="18" t="s">
        <v>21</v>
      </c>
      <c r="D317" s="80">
        <f>D315-D288</f>
        <v>-24</v>
      </c>
      <c r="E317" s="31">
        <f>D317/D288</f>
        <v>-0.12371134020618557</v>
      </c>
      <c r="F317" s="80">
        <f>F315-F288</f>
        <v>-28</v>
      </c>
      <c r="G317" s="31">
        <f>F317/F288</f>
        <v>-0.1497326203208556</v>
      </c>
      <c r="H317" s="80">
        <f>H315-H288</f>
        <v>32</v>
      </c>
      <c r="I317" s="31">
        <f>H317/H288</f>
        <v>0.18823529411764706</v>
      </c>
      <c r="J317" s="80">
        <f>J315-J288</f>
        <v>-49</v>
      </c>
      <c r="K317" s="31">
        <f>J317/J288</f>
        <v>-0.23902439024390243</v>
      </c>
      <c r="L317" s="80">
        <f>L315-L288</f>
        <v>-46</v>
      </c>
      <c r="M317" s="31">
        <f>L317/L288</f>
        <v>-0.23469387755102042</v>
      </c>
      <c r="N317" s="80">
        <f>N315-N288</f>
        <v>-35</v>
      </c>
      <c r="O317" s="31">
        <f>N317/N288</f>
        <v>-0.21341463414634146</v>
      </c>
      <c r="P317" s="80">
        <f>P315-P288</f>
        <v>-14</v>
      </c>
      <c r="Q317" s="31">
        <f>P317/P288</f>
        <v>-0.10071942446043165</v>
      </c>
      <c r="R317" s="80">
        <f>R315-R288</f>
        <v>-93</v>
      </c>
      <c r="S317" s="31">
        <f>R317/R288</f>
        <v>-0.465</v>
      </c>
      <c r="T317" s="80">
        <f>T315-T288</f>
        <v>-27</v>
      </c>
      <c r="U317" s="31">
        <f>T317/T288</f>
        <v>-0.15606936416184972</v>
      </c>
      <c r="V317" s="80">
        <f>V315-V288</f>
        <v>-76</v>
      </c>
      <c r="W317" s="31">
        <f>V317/V288</f>
        <v>-0.40425531914893614</v>
      </c>
      <c r="X317" s="80">
        <f>X315-X288</f>
        <v>3</v>
      </c>
      <c r="Y317" s="31">
        <f>X317/X288</f>
        <v>0.017857142857142856</v>
      </c>
      <c r="Z317" s="80">
        <f>Z315-Z288</f>
        <v>36</v>
      </c>
      <c r="AA317" s="31">
        <f>Z317/Z288</f>
        <v>0.2975206611570248</v>
      </c>
      <c r="AB317" s="28"/>
      <c r="AC317" s="178"/>
      <c r="AD317" s="3"/>
      <c r="AE317" s="157"/>
      <c r="AF317" s="157"/>
    </row>
    <row r="318" spans="1:32" ht="27.75" customHeight="1" thickBot="1" thickTop="1">
      <c r="A318" s="212" t="s">
        <v>11</v>
      </c>
      <c r="B318" s="216" t="s">
        <v>18</v>
      </c>
      <c r="C318" s="20"/>
      <c r="D318" s="82">
        <v>0</v>
      </c>
      <c r="E318" s="23" t="s">
        <v>25</v>
      </c>
      <c r="F318" s="82">
        <v>0</v>
      </c>
      <c r="G318" s="23" t="s">
        <v>25</v>
      </c>
      <c r="H318" s="82">
        <v>0</v>
      </c>
      <c r="I318" s="23" t="s">
        <v>25</v>
      </c>
      <c r="J318" s="82">
        <v>0</v>
      </c>
      <c r="K318" s="23" t="s">
        <v>25</v>
      </c>
      <c r="L318" s="82">
        <v>0</v>
      </c>
      <c r="M318" s="23" t="s">
        <v>25</v>
      </c>
      <c r="N318" s="82">
        <v>0</v>
      </c>
      <c r="O318" s="23" t="s">
        <v>25</v>
      </c>
      <c r="P318" s="82">
        <v>0</v>
      </c>
      <c r="Q318" s="23" t="s">
        <v>25</v>
      </c>
      <c r="R318" s="82">
        <v>0</v>
      </c>
      <c r="S318" s="23" t="s">
        <v>25</v>
      </c>
      <c r="T318" s="82">
        <v>0</v>
      </c>
      <c r="U318" s="23" t="s">
        <v>25</v>
      </c>
      <c r="V318" s="82">
        <v>0</v>
      </c>
      <c r="W318" s="23" t="s">
        <v>25</v>
      </c>
      <c r="X318" s="82">
        <v>0</v>
      </c>
      <c r="Y318" s="23" t="s">
        <v>25</v>
      </c>
      <c r="Z318" s="88">
        <v>0</v>
      </c>
      <c r="AA318" s="49" t="s">
        <v>25</v>
      </c>
      <c r="AB318" s="27">
        <f>D318+F318+H318+J318+L318+N318+P318+R318+T318+V318+X318</f>
        <v>0</v>
      </c>
      <c r="AC318" s="26"/>
      <c r="AD318" s="29"/>
      <c r="AE318" s="157"/>
      <c r="AF318" s="157"/>
    </row>
    <row r="319" spans="1:32" ht="27.75" customHeight="1" thickBot="1" thickTop="1">
      <c r="A319" s="212"/>
      <c r="B319" s="217"/>
      <c r="C319" s="21" t="s">
        <v>20</v>
      </c>
      <c r="D319" s="89">
        <f>D318-Z291</f>
        <v>0</v>
      </c>
      <c r="E319" s="30"/>
      <c r="F319" s="89">
        <f>F318-D318</f>
        <v>0</v>
      </c>
      <c r="G319" s="30"/>
      <c r="H319" s="89">
        <f>H318-F318</f>
        <v>0</v>
      </c>
      <c r="I319" s="30"/>
      <c r="J319" s="89">
        <f>J318-H318</f>
        <v>0</v>
      </c>
      <c r="K319" s="30"/>
      <c r="L319" s="89">
        <f>L318-J318</f>
        <v>0</v>
      </c>
      <c r="M319" s="30"/>
      <c r="N319" s="79">
        <f>N318-L318</f>
        <v>0</v>
      </c>
      <c r="O319" s="42"/>
      <c r="P319" s="79">
        <f>P318-N318</f>
        <v>0</v>
      </c>
      <c r="Q319" s="42"/>
      <c r="R319" s="79">
        <f>R318-P318</f>
        <v>0</v>
      </c>
      <c r="S319" s="42"/>
      <c r="T319" s="79">
        <f>T318-R318</f>
        <v>0</v>
      </c>
      <c r="U319" s="42"/>
      <c r="V319" s="79">
        <f>V318-T318</f>
        <v>0</v>
      </c>
      <c r="W319" s="42"/>
      <c r="X319" s="79">
        <f>X318-V318</f>
        <v>0</v>
      </c>
      <c r="Y319" s="42"/>
      <c r="Z319" s="85">
        <f>Z318-X318</f>
        <v>0</v>
      </c>
      <c r="AA319" s="85"/>
      <c r="AB319" s="28"/>
      <c r="AC319" s="208"/>
      <c r="AD319" s="179"/>
      <c r="AE319" s="157"/>
      <c r="AF319" s="157"/>
    </row>
    <row r="320" spans="1:32" ht="27.75" customHeight="1" thickBot="1" thickTop="1">
      <c r="A320" s="212"/>
      <c r="B320" s="218"/>
      <c r="C320" s="18" t="s">
        <v>21</v>
      </c>
      <c r="D320" s="80">
        <f>D318-D291</f>
        <v>0</v>
      </c>
      <c r="E320" s="31"/>
      <c r="F320" s="80">
        <f>F318-F291</f>
        <v>0</v>
      </c>
      <c r="G320" s="31"/>
      <c r="H320" s="80">
        <f>H318-H291</f>
        <v>0</v>
      </c>
      <c r="I320" s="31"/>
      <c r="J320" s="80">
        <f>J318-J291</f>
        <v>0</v>
      </c>
      <c r="K320" s="31"/>
      <c r="L320" s="80">
        <f>L318-L291</f>
        <v>0</v>
      </c>
      <c r="M320" s="31"/>
      <c r="N320" s="80">
        <f>N318-N291</f>
        <v>0</v>
      </c>
      <c r="O320" s="31"/>
      <c r="P320" s="80">
        <f>P318-P291</f>
        <v>0</v>
      </c>
      <c r="Q320" s="31"/>
      <c r="R320" s="80">
        <f>R318-R291</f>
        <v>0</v>
      </c>
      <c r="S320" s="31"/>
      <c r="T320" s="80">
        <f>T318-T291</f>
        <v>0</v>
      </c>
      <c r="U320" s="31"/>
      <c r="V320" s="80">
        <f>V318-V291</f>
        <v>0</v>
      </c>
      <c r="W320" s="31"/>
      <c r="X320" s="80">
        <f>X318-X291</f>
        <v>0</v>
      </c>
      <c r="Y320" s="31"/>
      <c r="Z320" s="85">
        <f>Z318-Z291</f>
        <v>0</v>
      </c>
      <c r="AA320" s="85"/>
      <c r="AB320" s="28"/>
      <c r="AC320" s="156"/>
      <c r="AD320" s="3"/>
      <c r="AE320" s="157"/>
      <c r="AF320" s="157"/>
    </row>
    <row r="321" spans="1:32" ht="27.75" customHeight="1" thickBot="1" thickTop="1">
      <c r="A321" s="212" t="s">
        <v>12</v>
      </c>
      <c r="B321" s="216" t="s">
        <v>16</v>
      </c>
      <c r="C321" s="20"/>
      <c r="D321" s="82">
        <v>27</v>
      </c>
      <c r="E321" s="23" t="s">
        <v>25</v>
      </c>
      <c r="F321" s="82">
        <v>21</v>
      </c>
      <c r="G321" s="23" t="s">
        <v>25</v>
      </c>
      <c r="H321" s="82">
        <v>20</v>
      </c>
      <c r="I321" s="23" t="s">
        <v>25</v>
      </c>
      <c r="J321" s="82">
        <v>24</v>
      </c>
      <c r="K321" s="23" t="s">
        <v>25</v>
      </c>
      <c r="L321" s="82">
        <v>31</v>
      </c>
      <c r="M321" s="23" t="s">
        <v>25</v>
      </c>
      <c r="N321" s="82">
        <v>19</v>
      </c>
      <c r="O321" s="23" t="s">
        <v>25</v>
      </c>
      <c r="P321" s="82">
        <v>33</v>
      </c>
      <c r="Q321" s="23" t="s">
        <v>25</v>
      </c>
      <c r="R321" s="82">
        <v>28</v>
      </c>
      <c r="S321" s="23" t="s">
        <v>25</v>
      </c>
      <c r="T321" s="82">
        <v>29</v>
      </c>
      <c r="U321" s="23" t="s">
        <v>25</v>
      </c>
      <c r="V321" s="82">
        <v>36</v>
      </c>
      <c r="W321" s="23" t="s">
        <v>25</v>
      </c>
      <c r="X321" s="82">
        <v>21</v>
      </c>
      <c r="Y321" s="23" t="s">
        <v>25</v>
      </c>
      <c r="Z321" s="88">
        <v>39</v>
      </c>
      <c r="AA321" s="49" t="s">
        <v>25</v>
      </c>
      <c r="AB321" s="27">
        <f>D321+F321+H321+J321+L321+N321+P321+R321+T321+V321+X321+Z321</f>
        <v>328</v>
      </c>
      <c r="AC321" s="26"/>
      <c r="AD321" s="29"/>
      <c r="AE321" s="157"/>
      <c r="AF321" s="157"/>
    </row>
    <row r="322" spans="1:32" ht="27.75" customHeight="1" thickBot="1" thickTop="1">
      <c r="A322" s="212"/>
      <c r="B322" s="217"/>
      <c r="C322" s="21" t="s">
        <v>20</v>
      </c>
      <c r="D322" s="89">
        <f>D321-Z294</f>
        <v>-10</v>
      </c>
      <c r="E322" s="30">
        <f>D322/Z294</f>
        <v>-0.2702702702702703</v>
      </c>
      <c r="F322" s="89">
        <f>F321-D321</f>
        <v>-6</v>
      </c>
      <c r="G322" s="30">
        <f>F322/D321</f>
        <v>-0.2222222222222222</v>
      </c>
      <c r="H322" s="89">
        <f>H321-F321</f>
        <v>-1</v>
      </c>
      <c r="I322" s="30">
        <f>H322/F321</f>
        <v>-0.047619047619047616</v>
      </c>
      <c r="J322" s="89">
        <f>J321-H321</f>
        <v>4</v>
      </c>
      <c r="K322" s="30">
        <f>J322/H321</f>
        <v>0.2</v>
      </c>
      <c r="L322" s="89">
        <f>L321-J321</f>
        <v>7</v>
      </c>
      <c r="M322" s="30">
        <f>L322/J321</f>
        <v>0.2916666666666667</v>
      </c>
      <c r="N322" s="79">
        <f>N321-L321</f>
        <v>-12</v>
      </c>
      <c r="O322" s="42">
        <f>N322/L321</f>
        <v>-0.3870967741935484</v>
      </c>
      <c r="P322" s="79">
        <f>P321-N321</f>
        <v>14</v>
      </c>
      <c r="Q322" s="42">
        <f>P322/N321</f>
        <v>0.7368421052631579</v>
      </c>
      <c r="R322" s="79">
        <f>R321-P321</f>
        <v>-5</v>
      </c>
      <c r="S322" s="42">
        <f>R322/P321</f>
        <v>-0.15151515151515152</v>
      </c>
      <c r="T322" s="79">
        <f>T321-R321</f>
        <v>1</v>
      </c>
      <c r="U322" s="42">
        <f>T322/R321</f>
        <v>0.03571428571428571</v>
      </c>
      <c r="V322" s="79">
        <f>V321-T321</f>
        <v>7</v>
      </c>
      <c r="W322" s="42">
        <f>V322/T321</f>
        <v>0.2413793103448276</v>
      </c>
      <c r="X322" s="79">
        <f>X321-V321</f>
        <v>-15</v>
      </c>
      <c r="Y322" s="42">
        <f>X322/V321</f>
        <v>-0.4166666666666667</v>
      </c>
      <c r="Z322" s="85">
        <f>Z321-X321</f>
        <v>18</v>
      </c>
      <c r="AA322" s="185">
        <f>Z322/X321</f>
        <v>0.8571428571428571</v>
      </c>
      <c r="AB322" s="148">
        <f>AB321-D321-F321-H321</f>
        <v>260</v>
      </c>
      <c r="AC322" s="12"/>
      <c r="AD322" s="179"/>
      <c r="AE322" s="157"/>
      <c r="AF322" s="157"/>
    </row>
    <row r="323" spans="1:32" ht="27.75" customHeight="1" thickBot="1">
      <c r="A323" s="212"/>
      <c r="B323" s="218"/>
      <c r="C323" s="18" t="s">
        <v>21</v>
      </c>
      <c r="D323" s="80">
        <f>D321-D294</f>
        <v>-8</v>
      </c>
      <c r="E323" s="31">
        <f>D323/D294</f>
        <v>-0.22857142857142856</v>
      </c>
      <c r="F323" s="80">
        <f>F321-F294</f>
        <v>-23</v>
      </c>
      <c r="G323" s="31">
        <f>F323/F294</f>
        <v>-0.5227272727272727</v>
      </c>
      <c r="H323" s="80">
        <f>H321-H294</f>
        <v>-30</v>
      </c>
      <c r="I323" s="31">
        <f>H323/H294</f>
        <v>-0.6</v>
      </c>
      <c r="J323" s="80">
        <f>J321-J294</f>
        <v>-9</v>
      </c>
      <c r="K323" s="31">
        <f>J323/J294</f>
        <v>-0.2727272727272727</v>
      </c>
      <c r="L323" s="80">
        <f>L321-L294</f>
        <v>-3</v>
      </c>
      <c r="M323" s="31">
        <f>L323/L294</f>
        <v>-0.08823529411764706</v>
      </c>
      <c r="N323" s="80">
        <f>N321-N294</f>
        <v>-18</v>
      </c>
      <c r="O323" s="31">
        <f>N323/N294</f>
        <v>-0.4864864864864865</v>
      </c>
      <c r="P323" s="80">
        <f>P321-P294</f>
        <v>-1</v>
      </c>
      <c r="Q323" s="31">
        <f>P323/P294</f>
        <v>-0.029411764705882353</v>
      </c>
      <c r="R323" s="80">
        <f>R321-R294</f>
        <v>-18</v>
      </c>
      <c r="S323" s="31">
        <f>R323/R294</f>
        <v>-0.391304347826087</v>
      </c>
      <c r="T323" s="80">
        <f>T321-T294</f>
        <v>-1</v>
      </c>
      <c r="U323" s="31">
        <f>T323/T294</f>
        <v>-0.03333333333333333</v>
      </c>
      <c r="V323" s="80">
        <f>V321-V294</f>
        <v>-3</v>
      </c>
      <c r="W323" s="31">
        <f>V323/V294</f>
        <v>-0.07692307692307693</v>
      </c>
      <c r="X323" s="80">
        <f>X321-X294</f>
        <v>-7</v>
      </c>
      <c r="Y323" s="31">
        <f>X323/X294</f>
        <v>-0.25</v>
      </c>
      <c r="Z323" s="80">
        <f>Z321-Z294</f>
        <v>2</v>
      </c>
      <c r="AA323" s="31">
        <f>Z323/Z294</f>
        <v>0.05405405405405406</v>
      </c>
      <c r="AB323" s="196"/>
      <c r="AC323" s="165"/>
      <c r="AD323" s="157"/>
      <c r="AE323" s="157"/>
      <c r="AF323" s="157"/>
    </row>
    <row r="324" spans="1:32" ht="27.75" customHeight="1" thickBot="1">
      <c r="A324" s="266" t="s">
        <v>13</v>
      </c>
      <c r="B324" s="314"/>
      <c r="C324" s="314"/>
      <c r="D324" s="314"/>
      <c r="E324" s="314"/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  <c r="U324" s="314"/>
      <c r="V324" s="314"/>
      <c r="W324" s="314"/>
      <c r="X324" s="314"/>
      <c r="Y324" s="314"/>
      <c r="Z324" s="314"/>
      <c r="AA324" s="314"/>
      <c r="AB324" s="196"/>
      <c r="AC324" s="165"/>
      <c r="AD324" s="157"/>
      <c r="AE324" s="157"/>
      <c r="AF324" s="157"/>
    </row>
    <row r="325" spans="1:32" ht="27.75" customHeight="1" thickBot="1">
      <c r="A325" s="212" t="s">
        <v>14</v>
      </c>
      <c r="B325" s="216" t="s">
        <v>15</v>
      </c>
      <c r="C325" s="5"/>
      <c r="D325" s="82">
        <v>223</v>
      </c>
      <c r="E325" s="23" t="s">
        <v>25</v>
      </c>
      <c r="F325" s="82">
        <v>159</v>
      </c>
      <c r="G325" s="23" t="s">
        <v>25</v>
      </c>
      <c r="H325" s="82">
        <v>96</v>
      </c>
      <c r="I325" s="23" t="s">
        <v>25</v>
      </c>
      <c r="J325" s="82">
        <v>103</v>
      </c>
      <c r="K325" s="23" t="s">
        <v>25</v>
      </c>
      <c r="L325" s="82">
        <v>105</v>
      </c>
      <c r="M325" s="23" t="s">
        <v>25</v>
      </c>
      <c r="N325" s="82">
        <v>69</v>
      </c>
      <c r="O325" s="23" t="s">
        <v>25</v>
      </c>
      <c r="P325" s="82">
        <v>76</v>
      </c>
      <c r="Q325" s="23" t="s">
        <v>25</v>
      </c>
      <c r="R325" s="82">
        <v>76</v>
      </c>
      <c r="S325" s="23" t="s">
        <v>25</v>
      </c>
      <c r="T325" s="82">
        <v>71</v>
      </c>
      <c r="U325" s="23" t="s">
        <v>25</v>
      </c>
      <c r="V325" s="82">
        <v>70</v>
      </c>
      <c r="W325" s="23" t="s">
        <v>25</v>
      </c>
      <c r="X325" s="82">
        <v>65</v>
      </c>
      <c r="Y325" s="23" t="s">
        <v>25</v>
      </c>
      <c r="Z325" s="116">
        <v>87</v>
      </c>
      <c r="AA325" s="117" t="s">
        <v>25</v>
      </c>
      <c r="AB325" s="196"/>
      <c r="AC325" s="165"/>
      <c r="AD325" s="157"/>
      <c r="AE325" s="157"/>
      <c r="AF325" s="157"/>
    </row>
    <row r="326" spans="1:32" ht="27.75" customHeight="1" thickBot="1" thickTop="1">
      <c r="A326" s="212"/>
      <c r="B326" s="217"/>
      <c r="C326" s="21" t="s">
        <v>20</v>
      </c>
      <c r="D326" s="89">
        <f>D325-Z298</f>
        <v>57</v>
      </c>
      <c r="E326" s="30">
        <f>D326/Z298</f>
        <v>0.3433734939759036</v>
      </c>
      <c r="F326" s="89">
        <f>F325-D325</f>
        <v>-64</v>
      </c>
      <c r="G326" s="30">
        <f>F326/D325</f>
        <v>-0.28699551569506726</v>
      </c>
      <c r="H326" s="89">
        <f>H325-F325</f>
        <v>-63</v>
      </c>
      <c r="I326" s="30">
        <f>H326/F325</f>
        <v>-0.39622641509433965</v>
      </c>
      <c r="J326" s="89">
        <f>J325-H325</f>
        <v>7</v>
      </c>
      <c r="K326" s="30">
        <f>J326/H325</f>
        <v>0.07291666666666667</v>
      </c>
      <c r="L326" s="89">
        <f>L325-J325</f>
        <v>2</v>
      </c>
      <c r="M326" s="30">
        <f>L326/J325</f>
        <v>0.019417475728155338</v>
      </c>
      <c r="N326" s="79">
        <f>N325-L325</f>
        <v>-36</v>
      </c>
      <c r="O326" s="42">
        <f>N326/L325</f>
        <v>-0.34285714285714286</v>
      </c>
      <c r="P326" s="79">
        <f>P325-N325</f>
        <v>7</v>
      </c>
      <c r="Q326" s="42">
        <f>P326/N325</f>
        <v>0.10144927536231885</v>
      </c>
      <c r="R326" s="79">
        <f>R325-P325</f>
        <v>0</v>
      </c>
      <c r="S326" s="42">
        <f>R326/P325</f>
        <v>0</v>
      </c>
      <c r="T326" s="79">
        <f>T325-R325</f>
        <v>-5</v>
      </c>
      <c r="U326" s="42">
        <f>T326/R325</f>
        <v>-0.06578947368421052</v>
      </c>
      <c r="V326" s="79">
        <f>V325-T325</f>
        <v>-1</v>
      </c>
      <c r="W326" s="42">
        <f>V326/T325</f>
        <v>-0.014084507042253521</v>
      </c>
      <c r="X326" s="79">
        <f>X325-V325</f>
        <v>-5</v>
      </c>
      <c r="Y326" s="42">
        <f>X326/V325</f>
        <v>-0.07142857142857142</v>
      </c>
      <c r="Z326" s="85">
        <f>Z325-X325</f>
        <v>22</v>
      </c>
      <c r="AA326" s="185">
        <f>Z326/X325</f>
        <v>0.3384615384615385</v>
      </c>
      <c r="AB326" s="196"/>
      <c r="AC326" s="165"/>
      <c r="AD326" s="157"/>
      <c r="AE326" s="157"/>
      <c r="AF326" s="157"/>
    </row>
    <row r="327" spans="1:32" ht="27.75" customHeight="1" thickBot="1">
      <c r="A327" s="212"/>
      <c r="B327" s="218"/>
      <c r="C327" s="18" t="s">
        <v>21</v>
      </c>
      <c r="D327" s="80">
        <f>D325-D298</f>
        <v>-110</v>
      </c>
      <c r="E327" s="31">
        <f>D327/D298</f>
        <v>-0.3303303303303303</v>
      </c>
      <c r="F327" s="80">
        <f>F325-F298</f>
        <v>-121</v>
      </c>
      <c r="G327" s="31">
        <f>F327/F298</f>
        <v>-0.43214285714285716</v>
      </c>
      <c r="H327" s="80">
        <f>H325-H298</f>
        <v>-145</v>
      </c>
      <c r="I327" s="31">
        <f>H327/H298</f>
        <v>-0.6016597510373444</v>
      </c>
      <c r="J327" s="80">
        <f>J325-J298</f>
        <v>-80</v>
      </c>
      <c r="K327" s="31">
        <f>J327/J298</f>
        <v>-0.4371584699453552</v>
      </c>
      <c r="L327" s="80">
        <f>L325-L298</f>
        <v>-62</v>
      </c>
      <c r="M327" s="31">
        <f>L327/L298</f>
        <v>-0.3712574850299401</v>
      </c>
      <c r="N327" s="80">
        <f>N325-N298</f>
        <v>-81</v>
      </c>
      <c r="O327" s="31">
        <f>N327/N298</f>
        <v>-0.54</v>
      </c>
      <c r="P327" s="80">
        <f>P325-P298</f>
        <v>-65</v>
      </c>
      <c r="Q327" s="31">
        <f>P327/P298</f>
        <v>-0.46099290780141844</v>
      </c>
      <c r="R327" s="80">
        <f>R325-R298</f>
        <v>-61</v>
      </c>
      <c r="S327" s="31">
        <f>R327/R298</f>
        <v>-0.44525547445255476</v>
      </c>
      <c r="T327" s="80">
        <f>T325-T298</f>
        <v>-83</v>
      </c>
      <c r="U327" s="31">
        <f>T327/T298</f>
        <v>-0.538961038961039</v>
      </c>
      <c r="V327" s="80">
        <f>V325-V298</f>
        <v>-83</v>
      </c>
      <c r="W327" s="31">
        <f>V327/V298</f>
        <v>-0.5424836601307189</v>
      </c>
      <c r="X327" s="80">
        <f>X325-X298</f>
        <v>-82</v>
      </c>
      <c r="Y327" s="31">
        <f>X327/X298</f>
        <v>-0.5578231292517006</v>
      </c>
      <c r="Z327" s="80">
        <f>Z325-Z298</f>
        <v>-79</v>
      </c>
      <c r="AA327" s="31">
        <f>Z327/Z298</f>
        <v>-0.4759036144578313</v>
      </c>
      <c r="AB327" s="196"/>
      <c r="AC327" s="165"/>
      <c r="AD327" s="157"/>
      <c r="AE327" s="157"/>
      <c r="AF327" s="157"/>
    </row>
    <row r="328" spans="1:32" ht="12.75">
      <c r="A328" s="157"/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</row>
    <row r="329" spans="1:32" ht="13.5" thickBot="1">
      <c r="A329" s="157"/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</row>
    <row r="330" spans="1:32" ht="28.5" customHeight="1" thickBot="1" thickTop="1">
      <c r="A330" s="301" t="s">
        <v>174</v>
      </c>
      <c r="B330" s="301"/>
      <c r="C330" s="301"/>
      <c r="D330" s="301"/>
      <c r="E330" s="301"/>
      <c r="F330" s="301"/>
      <c r="G330" s="301"/>
      <c r="H330" s="301"/>
      <c r="I330" s="301"/>
      <c r="J330" s="301"/>
      <c r="K330" s="301"/>
      <c r="L330" s="302"/>
      <c r="M330" s="302"/>
      <c r="N330" s="302"/>
      <c r="O330" s="302"/>
      <c r="P330" s="302"/>
      <c r="Q330" s="302"/>
      <c r="R330" s="302"/>
      <c r="S330" s="302"/>
      <c r="T330" s="302"/>
      <c r="U330" s="302"/>
      <c r="V330" s="302"/>
      <c r="W330" s="302"/>
      <c r="X330" s="302"/>
      <c r="Y330" s="302"/>
      <c r="Z330" s="302"/>
      <c r="AA330" s="302"/>
      <c r="AB330" s="302"/>
      <c r="AC330" s="302"/>
      <c r="AD330" s="302"/>
      <c r="AE330" s="157"/>
      <c r="AF330" s="157"/>
    </row>
    <row r="331" spans="4:32" ht="18.75" customHeight="1" thickBot="1" thickTop="1">
      <c r="D331" s="184"/>
      <c r="F331" s="6"/>
      <c r="H331" s="6"/>
      <c r="J331" s="6"/>
      <c r="L331" s="6"/>
      <c r="N331" s="6"/>
      <c r="AE331" s="157"/>
      <c r="AF331" s="157"/>
    </row>
    <row r="332" spans="1:32" ht="32.25" customHeight="1" thickBot="1">
      <c r="A332" s="212" t="s">
        <v>0</v>
      </c>
      <c r="B332" s="262" t="s">
        <v>1</v>
      </c>
      <c r="C332" s="247"/>
      <c r="D332" s="214" t="s">
        <v>169</v>
      </c>
      <c r="E332" s="248"/>
      <c r="F332" s="248"/>
      <c r="G332" s="248"/>
      <c r="H332" s="248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8"/>
      <c r="Y332" s="248"/>
      <c r="Z332" s="248"/>
      <c r="AA332" s="249"/>
      <c r="AB332" s="250" t="s">
        <v>22</v>
      </c>
      <c r="AC332" s="235" t="s">
        <v>23</v>
      </c>
      <c r="AD332" s="236"/>
      <c r="AE332" s="157"/>
      <c r="AF332" s="157"/>
    </row>
    <row r="333" spans="1:32" ht="24.75" customHeight="1" thickBot="1" thickTop="1">
      <c r="A333" s="212"/>
      <c r="B333" s="263"/>
      <c r="C333" s="212"/>
      <c r="D333" s="239" t="s">
        <v>4</v>
      </c>
      <c r="E333" s="240"/>
      <c r="F333" s="239" t="s">
        <v>5</v>
      </c>
      <c r="G333" s="240"/>
      <c r="H333" s="239" t="s">
        <v>26</v>
      </c>
      <c r="I333" s="240"/>
      <c r="J333" s="239" t="s">
        <v>27</v>
      </c>
      <c r="K333" s="240"/>
      <c r="L333" s="239" t="s">
        <v>28</v>
      </c>
      <c r="M333" s="240"/>
      <c r="N333" s="239" t="s">
        <v>29</v>
      </c>
      <c r="O333" s="240"/>
      <c r="P333" s="239" t="s">
        <v>33</v>
      </c>
      <c r="Q333" s="240"/>
      <c r="R333" s="239" t="s">
        <v>40</v>
      </c>
      <c r="S333" s="240"/>
      <c r="T333" s="239" t="s">
        <v>45</v>
      </c>
      <c r="U333" s="240"/>
      <c r="V333" s="239" t="s">
        <v>46</v>
      </c>
      <c r="W333" s="240"/>
      <c r="X333" s="239" t="s">
        <v>49</v>
      </c>
      <c r="Y333" s="240"/>
      <c r="Z333" s="219" t="s">
        <v>50</v>
      </c>
      <c r="AA333" s="220"/>
      <c r="AB333" s="251"/>
      <c r="AC333" s="237"/>
      <c r="AD333" s="238"/>
      <c r="AE333" s="157"/>
      <c r="AF333" s="157"/>
    </row>
    <row r="334" spans="1:32" ht="24" customHeight="1" thickBot="1" thickTop="1">
      <c r="A334" s="2"/>
      <c r="B334" s="1"/>
      <c r="C334" s="266" t="s">
        <v>39</v>
      </c>
      <c r="D334" s="292"/>
      <c r="E334" s="292"/>
      <c r="F334" s="292"/>
      <c r="G334" s="292"/>
      <c r="H334" s="292"/>
      <c r="I334" s="292"/>
      <c r="J334" s="292"/>
      <c r="K334" s="292"/>
      <c r="L334" s="292"/>
      <c r="M334" s="292"/>
      <c r="N334" s="292"/>
      <c r="O334" s="292"/>
      <c r="P334" s="292"/>
      <c r="Q334" s="292"/>
      <c r="R334" s="292"/>
      <c r="S334" s="292"/>
      <c r="T334" s="292"/>
      <c r="U334" s="292"/>
      <c r="V334" s="292"/>
      <c r="W334" s="292"/>
      <c r="X334" s="292"/>
      <c r="Y334" s="292"/>
      <c r="Z334" s="292"/>
      <c r="AA334" s="293"/>
      <c r="AB334" s="252"/>
      <c r="AC334" s="24" t="s">
        <v>24</v>
      </c>
      <c r="AD334" s="25" t="s">
        <v>25</v>
      </c>
      <c r="AE334" s="157"/>
      <c r="AF334" s="157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284"/>
      <c r="AC335" s="258"/>
      <c r="AD335" s="259"/>
      <c r="AE335" s="157"/>
      <c r="AF335" s="157"/>
    </row>
    <row r="336" spans="1:32" ht="27.75" customHeight="1" thickBot="1" thickTop="1">
      <c r="A336" s="212" t="s">
        <v>7</v>
      </c>
      <c r="B336" s="216" t="s">
        <v>8</v>
      </c>
      <c r="C336" s="7"/>
      <c r="D336" s="78">
        <v>6910</v>
      </c>
      <c r="E336" s="22" t="s">
        <v>25</v>
      </c>
      <c r="F336" s="78">
        <v>6723</v>
      </c>
      <c r="G336" s="22" t="s">
        <v>25</v>
      </c>
      <c r="H336" s="78">
        <v>6649</v>
      </c>
      <c r="I336" s="22" t="s">
        <v>25</v>
      </c>
      <c r="J336" s="78">
        <v>6785</v>
      </c>
      <c r="K336" s="22" t="s">
        <v>25</v>
      </c>
      <c r="L336" s="78"/>
      <c r="M336" s="22"/>
      <c r="N336" s="78"/>
      <c r="O336" s="22"/>
      <c r="P336" s="78"/>
      <c r="Q336" s="22"/>
      <c r="R336" s="78"/>
      <c r="S336" s="22"/>
      <c r="T336" s="78"/>
      <c r="U336" s="22"/>
      <c r="V336" s="78"/>
      <c r="W336" s="22"/>
      <c r="X336" s="78"/>
      <c r="Y336" s="22"/>
      <c r="Z336" s="84"/>
      <c r="AA336" s="49"/>
      <c r="AB336" s="277"/>
      <c r="AC336" s="294"/>
      <c r="AD336" s="61"/>
      <c r="AE336" s="157"/>
      <c r="AF336" s="157"/>
    </row>
    <row r="337" spans="1:32" ht="27.75" customHeight="1" thickBot="1" thickTop="1">
      <c r="A337" s="212"/>
      <c r="B337" s="217"/>
      <c r="C337" s="17" t="s">
        <v>20</v>
      </c>
      <c r="D337" s="89">
        <f>D336-Z309</f>
        <v>-35</v>
      </c>
      <c r="E337" s="30">
        <f>D337/Z309</f>
        <v>-0.005039596832253419</v>
      </c>
      <c r="F337" s="89">
        <f>F336-D336</f>
        <v>-187</v>
      </c>
      <c r="G337" s="30">
        <f>F337/D336</f>
        <v>-0.027062228654124457</v>
      </c>
      <c r="H337" s="89">
        <f>H336-F336</f>
        <v>-74</v>
      </c>
      <c r="I337" s="30">
        <f>H337/F336</f>
        <v>-0.011006990926669642</v>
      </c>
      <c r="J337" s="89">
        <f>J336-H336</f>
        <v>136</v>
      </c>
      <c r="K337" s="30">
        <f>J337/H336</f>
        <v>0.02045420363964506</v>
      </c>
      <c r="L337" s="89"/>
      <c r="M337" s="30"/>
      <c r="N337" s="79"/>
      <c r="O337" s="42"/>
      <c r="P337" s="79"/>
      <c r="Q337" s="42"/>
      <c r="R337" s="79"/>
      <c r="S337" s="42"/>
      <c r="T337" s="79"/>
      <c r="U337" s="42"/>
      <c r="V337" s="79"/>
      <c r="W337" s="42"/>
      <c r="X337" s="79"/>
      <c r="Y337" s="42"/>
      <c r="Z337" s="85"/>
      <c r="AA337" s="54"/>
      <c r="AB337" s="196"/>
      <c r="AC337" s="165"/>
      <c r="AD337" s="157"/>
      <c r="AE337" s="157"/>
      <c r="AF337" s="157"/>
    </row>
    <row r="338" spans="1:32" ht="27.75" customHeight="1" thickBot="1">
      <c r="A338" s="212"/>
      <c r="B338" s="218"/>
      <c r="C338" s="18" t="s">
        <v>21</v>
      </c>
      <c r="D338" s="80">
        <f>D336-D309</f>
        <v>-2087</v>
      </c>
      <c r="E338" s="31">
        <f>D338/D309</f>
        <v>-0.23196621095920864</v>
      </c>
      <c r="F338" s="80">
        <f>F336-F309</f>
        <v>-2013</v>
      </c>
      <c r="G338" s="31">
        <f>F338/F309</f>
        <v>-0.23042582417582416</v>
      </c>
      <c r="H338" s="80">
        <f>H336-H309</f>
        <v>-1781</v>
      </c>
      <c r="I338" s="31">
        <f>H338/H309</f>
        <v>-0.21126927639383156</v>
      </c>
      <c r="J338" s="80">
        <f>J336-J309</f>
        <v>-1331</v>
      </c>
      <c r="K338" s="31">
        <f>J338/J309</f>
        <v>-0.16399704287826516</v>
      </c>
      <c r="L338" s="80"/>
      <c r="M338" s="31"/>
      <c r="N338" s="80"/>
      <c r="O338" s="31"/>
      <c r="P338" s="80"/>
      <c r="Q338" s="31"/>
      <c r="R338" s="80"/>
      <c r="S338" s="31"/>
      <c r="T338" s="80"/>
      <c r="U338" s="31"/>
      <c r="V338" s="80"/>
      <c r="W338" s="31"/>
      <c r="X338" s="80"/>
      <c r="Y338" s="31"/>
      <c r="Z338" s="80"/>
      <c r="AA338" s="31"/>
      <c r="AB338" s="196"/>
      <c r="AC338" s="43"/>
      <c r="AD338" s="157"/>
      <c r="AE338" s="157"/>
      <c r="AF338" s="157"/>
    </row>
    <row r="339" spans="1:32" ht="27.75" customHeight="1" thickBot="1" thickTop="1">
      <c r="A339" s="212" t="s">
        <v>9</v>
      </c>
      <c r="B339" s="216" t="s">
        <v>19</v>
      </c>
      <c r="C339" s="19"/>
      <c r="D339" s="81">
        <v>231</v>
      </c>
      <c r="E339" s="23" t="s">
        <v>25</v>
      </c>
      <c r="F339" s="81">
        <v>171</v>
      </c>
      <c r="G339" s="23" t="s">
        <v>25</v>
      </c>
      <c r="H339" s="81">
        <v>141</v>
      </c>
      <c r="I339" s="23" t="s">
        <v>25</v>
      </c>
      <c r="J339" s="81">
        <v>194</v>
      </c>
      <c r="K339" s="23" t="s">
        <v>25</v>
      </c>
      <c r="L339" s="81"/>
      <c r="M339" s="23"/>
      <c r="N339" s="81"/>
      <c r="O339" s="23"/>
      <c r="P339" s="81"/>
      <c r="Q339" s="23"/>
      <c r="R339" s="81"/>
      <c r="S339" s="23"/>
      <c r="T339" s="81"/>
      <c r="U339" s="23"/>
      <c r="V339" s="81"/>
      <c r="W339" s="23"/>
      <c r="X339" s="81"/>
      <c r="Y339" s="23"/>
      <c r="Z339" s="87"/>
      <c r="AA339" s="49"/>
      <c r="AB339" s="27">
        <f>D339+F339+H339+J339+L339+N339+P339+R339+T339+V339+X339+Z339</f>
        <v>737</v>
      </c>
      <c r="AC339" s="26"/>
      <c r="AD339" s="29"/>
      <c r="AE339" s="157"/>
      <c r="AF339" s="157"/>
    </row>
    <row r="340" spans="1:32" ht="27.75" customHeight="1" thickBot="1" thickTop="1">
      <c r="A340" s="212"/>
      <c r="B340" s="217"/>
      <c r="C340" s="17" t="s">
        <v>20</v>
      </c>
      <c r="D340" s="89">
        <f>D339-Z312</f>
        <v>-5</v>
      </c>
      <c r="E340" s="30">
        <f>D340/Z312</f>
        <v>-0.0211864406779661</v>
      </c>
      <c r="F340" s="89">
        <f>F339-D339</f>
        <v>-60</v>
      </c>
      <c r="G340" s="30">
        <f>F340/D339</f>
        <v>-0.2597402597402597</v>
      </c>
      <c r="H340" s="89">
        <f>H339-F339</f>
        <v>-30</v>
      </c>
      <c r="I340" s="30">
        <f>H340/F339</f>
        <v>-0.17543859649122806</v>
      </c>
      <c r="J340" s="89">
        <f>J339-H339</f>
        <v>53</v>
      </c>
      <c r="K340" s="30">
        <f>J340/H339</f>
        <v>0.375886524822695</v>
      </c>
      <c r="L340" s="89"/>
      <c r="M340" s="30"/>
      <c r="N340" s="79"/>
      <c r="O340" s="42"/>
      <c r="P340" s="79"/>
      <c r="Q340" s="42"/>
      <c r="R340" s="79"/>
      <c r="S340" s="42"/>
      <c r="T340" s="79"/>
      <c r="U340" s="42"/>
      <c r="V340" s="79"/>
      <c r="W340" s="42"/>
      <c r="X340" s="79"/>
      <c r="Y340" s="42"/>
      <c r="Z340" s="85"/>
      <c r="AA340" s="54"/>
      <c r="AB340" s="148"/>
      <c r="AC340" s="178"/>
      <c r="AD340" s="179"/>
      <c r="AE340" s="157"/>
      <c r="AF340" s="157"/>
    </row>
    <row r="341" spans="1:32" ht="27.75" customHeight="1" thickBot="1">
      <c r="A341" s="212"/>
      <c r="B341" s="218"/>
      <c r="C341" s="18" t="s">
        <v>21</v>
      </c>
      <c r="D341" s="80">
        <f>D339-D312</f>
        <v>-66</v>
      </c>
      <c r="E341" s="31">
        <f>D341/D312</f>
        <v>-0.2222222222222222</v>
      </c>
      <c r="F341" s="80">
        <f>F339-F312</f>
        <v>-16</v>
      </c>
      <c r="G341" s="31">
        <f>F341/F312</f>
        <v>-0.0855614973262032</v>
      </c>
      <c r="H341" s="80">
        <f>H339-H312</f>
        <v>-45</v>
      </c>
      <c r="I341" s="31">
        <f>H341/H312</f>
        <v>-0.24193548387096775</v>
      </c>
      <c r="J341" s="80">
        <f>J339-J312</f>
        <v>38</v>
      </c>
      <c r="K341" s="31">
        <f>J341/J312</f>
        <v>0.24358974358974358</v>
      </c>
      <c r="L341" s="80"/>
      <c r="M341" s="31"/>
      <c r="N341" s="80"/>
      <c r="O341" s="31"/>
      <c r="P341" s="80"/>
      <c r="Q341" s="31"/>
      <c r="R341" s="80"/>
      <c r="S341" s="31"/>
      <c r="T341" s="80"/>
      <c r="U341" s="31"/>
      <c r="V341" s="80"/>
      <c r="W341" s="31"/>
      <c r="X341" s="80"/>
      <c r="Y341" s="31"/>
      <c r="Z341" s="80"/>
      <c r="AA341" s="31"/>
      <c r="AB341" s="28"/>
      <c r="AC341" s="156"/>
      <c r="AD341" s="3"/>
      <c r="AE341" s="157"/>
      <c r="AF341" s="157"/>
    </row>
    <row r="342" spans="1:32" ht="27.75" customHeight="1" thickBot="1" thickTop="1">
      <c r="A342" s="212" t="s">
        <v>10</v>
      </c>
      <c r="B342" s="216" t="s">
        <v>17</v>
      </c>
      <c r="C342" s="20"/>
      <c r="D342" s="82">
        <v>116</v>
      </c>
      <c r="E342" s="23" t="s">
        <v>25</v>
      </c>
      <c r="F342" s="82">
        <v>128</v>
      </c>
      <c r="G342" s="23" t="s">
        <v>25</v>
      </c>
      <c r="H342" s="82">
        <v>120</v>
      </c>
      <c r="I342" s="23" t="s">
        <v>25</v>
      </c>
      <c r="J342" s="82">
        <v>35</v>
      </c>
      <c r="K342" s="23" t="s">
        <v>25</v>
      </c>
      <c r="L342" s="82"/>
      <c r="M342" s="23"/>
      <c r="N342" s="82"/>
      <c r="O342" s="23"/>
      <c r="P342" s="82"/>
      <c r="Q342" s="23"/>
      <c r="R342" s="82"/>
      <c r="S342" s="23"/>
      <c r="T342" s="82"/>
      <c r="U342" s="23"/>
      <c r="V342" s="82"/>
      <c r="W342" s="23"/>
      <c r="X342" s="82"/>
      <c r="Y342" s="23"/>
      <c r="Z342" s="88"/>
      <c r="AA342" s="49"/>
      <c r="AB342" s="27">
        <f>D342+F342+H342+J342+L342+N342+P342+R342+T342+V342+X342+Z342</f>
        <v>399</v>
      </c>
      <c r="AC342" s="26"/>
      <c r="AD342" s="29"/>
      <c r="AE342" s="157"/>
      <c r="AF342" s="157"/>
    </row>
    <row r="343" spans="1:32" ht="27.75" customHeight="1" thickBot="1" thickTop="1">
      <c r="A343" s="212"/>
      <c r="B343" s="217"/>
      <c r="C343" s="21" t="s">
        <v>20</v>
      </c>
      <c r="D343" s="89">
        <f>D342-Z315</f>
        <v>-41</v>
      </c>
      <c r="E343" s="30">
        <f>D343/Z315</f>
        <v>-0.2611464968152866</v>
      </c>
      <c r="F343" s="89">
        <f>F342-D342</f>
        <v>12</v>
      </c>
      <c r="G343" s="30">
        <f>F343/D342</f>
        <v>0.10344827586206896</v>
      </c>
      <c r="H343" s="89">
        <f>H342-F342</f>
        <v>-8</v>
      </c>
      <c r="I343" s="30">
        <f>H343/F342</f>
        <v>-0.0625</v>
      </c>
      <c r="J343" s="89">
        <f>J342-H342</f>
        <v>-85</v>
      </c>
      <c r="K343" s="30">
        <f>J343/H342</f>
        <v>-0.7083333333333334</v>
      </c>
      <c r="L343" s="89"/>
      <c r="M343" s="30"/>
      <c r="N343" s="79"/>
      <c r="O343" s="42"/>
      <c r="P343" s="79"/>
      <c r="Q343" s="42"/>
      <c r="R343" s="79"/>
      <c r="S343" s="42"/>
      <c r="T343" s="79"/>
      <c r="U343" s="42"/>
      <c r="V343" s="79"/>
      <c r="W343" s="42"/>
      <c r="X343" s="79"/>
      <c r="Y343" s="42"/>
      <c r="Z343" s="85"/>
      <c r="AA343" s="54"/>
      <c r="AB343" s="148"/>
      <c r="AC343" s="178"/>
      <c r="AD343" s="179"/>
      <c r="AE343" s="157"/>
      <c r="AF343" s="157"/>
    </row>
    <row r="344" spans="1:32" ht="27.75" customHeight="1" thickBot="1">
      <c r="A344" s="212"/>
      <c r="B344" s="218"/>
      <c r="C344" s="18" t="s">
        <v>21</v>
      </c>
      <c r="D344" s="80">
        <f>D342-D315</f>
        <v>-54</v>
      </c>
      <c r="E344" s="31">
        <f>D344/D315</f>
        <v>-0.3176470588235294</v>
      </c>
      <c r="F344" s="80">
        <f>F342-F315</f>
        <v>-31</v>
      </c>
      <c r="G344" s="31">
        <f>F344/F315</f>
        <v>-0.1949685534591195</v>
      </c>
      <c r="H344" s="80">
        <f>H342-H315</f>
        <v>-82</v>
      </c>
      <c r="I344" s="31">
        <f>H344/H315</f>
        <v>-0.40594059405940597</v>
      </c>
      <c r="J344" s="80">
        <f>J342-J315</f>
        <v>-121</v>
      </c>
      <c r="K344" s="31">
        <f>J344/J315</f>
        <v>-0.7756410256410257</v>
      </c>
      <c r="L344" s="80"/>
      <c r="M344" s="31"/>
      <c r="N344" s="80"/>
      <c r="O344" s="31"/>
      <c r="P344" s="80"/>
      <c r="Q344" s="31"/>
      <c r="R344" s="80"/>
      <c r="S344" s="31"/>
      <c r="T344" s="80"/>
      <c r="U344" s="31"/>
      <c r="V344" s="80"/>
      <c r="W344" s="31"/>
      <c r="X344" s="80"/>
      <c r="Y344" s="31"/>
      <c r="Z344" s="80"/>
      <c r="AA344" s="31"/>
      <c r="AB344" s="28"/>
      <c r="AC344" s="178"/>
      <c r="AD344" s="3"/>
      <c r="AE344" s="157"/>
      <c r="AF344" s="157"/>
    </row>
    <row r="345" spans="1:32" ht="27.75" customHeight="1" thickBot="1" thickTop="1">
      <c r="A345" s="212" t="s">
        <v>11</v>
      </c>
      <c r="B345" s="216" t="s">
        <v>18</v>
      </c>
      <c r="C345" s="20"/>
      <c r="D345" s="82">
        <v>0</v>
      </c>
      <c r="E345" s="23" t="s">
        <v>25</v>
      </c>
      <c r="F345" s="82">
        <v>0</v>
      </c>
      <c r="G345" s="23" t="s">
        <v>25</v>
      </c>
      <c r="H345" s="82">
        <v>0</v>
      </c>
      <c r="I345" s="23" t="s">
        <v>25</v>
      </c>
      <c r="J345" s="82">
        <v>0</v>
      </c>
      <c r="K345" s="23" t="s">
        <v>25</v>
      </c>
      <c r="L345" s="82"/>
      <c r="M345" s="23"/>
      <c r="N345" s="82"/>
      <c r="O345" s="23"/>
      <c r="P345" s="82"/>
      <c r="Q345" s="23"/>
      <c r="R345" s="82"/>
      <c r="S345" s="23"/>
      <c r="T345" s="82"/>
      <c r="U345" s="23"/>
      <c r="V345" s="82"/>
      <c r="W345" s="23"/>
      <c r="X345" s="82"/>
      <c r="Y345" s="23"/>
      <c r="Z345" s="88"/>
      <c r="AA345" s="49"/>
      <c r="AB345" s="27">
        <f>D345+F345+H345+J345+L345+N345+P345+R345+T345+V345+X345</f>
        <v>0</v>
      </c>
      <c r="AC345" s="26"/>
      <c r="AD345" s="29"/>
      <c r="AE345" s="157"/>
      <c r="AF345" s="157"/>
    </row>
    <row r="346" spans="1:32" ht="27.75" customHeight="1" thickBot="1" thickTop="1">
      <c r="A346" s="212"/>
      <c r="B346" s="217"/>
      <c r="C346" s="21" t="s">
        <v>20</v>
      </c>
      <c r="D346" s="89">
        <f>D345-Z318</f>
        <v>0</v>
      </c>
      <c r="E346" s="30"/>
      <c r="F346" s="89">
        <f>F345-D345</f>
        <v>0</v>
      </c>
      <c r="G346" s="30"/>
      <c r="H346" s="89">
        <f>H345-F345</f>
        <v>0</v>
      </c>
      <c r="I346" s="30"/>
      <c r="J346" s="89">
        <f>J345-H345</f>
        <v>0</v>
      </c>
      <c r="K346" s="30"/>
      <c r="L346" s="89"/>
      <c r="M346" s="30"/>
      <c r="N346" s="79"/>
      <c r="O346" s="42"/>
      <c r="P346" s="79"/>
      <c r="Q346" s="42"/>
      <c r="R346" s="79"/>
      <c r="S346" s="42"/>
      <c r="T346" s="79"/>
      <c r="U346" s="42"/>
      <c r="V346" s="79"/>
      <c r="W346" s="42"/>
      <c r="X346" s="79"/>
      <c r="Y346" s="42"/>
      <c r="Z346" s="85"/>
      <c r="AA346" s="85"/>
      <c r="AB346" s="28"/>
      <c r="AC346" s="208"/>
      <c r="AD346" s="179"/>
      <c r="AE346" s="157"/>
      <c r="AF346" s="157"/>
    </row>
    <row r="347" spans="1:32" ht="27.75" customHeight="1" thickBot="1" thickTop="1">
      <c r="A347" s="212"/>
      <c r="B347" s="218"/>
      <c r="C347" s="18" t="s">
        <v>21</v>
      </c>
      <c r="D347" s="80">
        <f>D345-D318</f>
        <v>0</v>
      </c>
      <c r="E347" s="31"/>
      <c r="F347" s="80">
        <f>F345-F318</f>
        <v>0</v>
      </c>
      <c r="G347" s="31"/>
      <c r="H347" s="80">
        <f>H345-H318</f>
        <v>0</v>
      </c>
      <c r="I347" s="31"/>
      <c r="J347" s="80">
        <f>J345-J318</f>
        <v>0</v>
      </c>
      <c r="K347" s="31"/>
      <c r="L347" s="80"/>
      <c r="M347" s="31"/>
      <c r="N347" s="80"/>
      <c r="O347" s="31"/>
      <c r="P347" s="80"/>
      <c r="Q347" s="31"/>
      <c r="R347" s="80"/>
      <c r="S347" s="31"/>
      <c r="T347" s="80"/>
      <c r="U347" s="31"/>
      <c r="V347" s="80"/>
      <c r="W347" s="31"/>
      <c r="X347" s="80"/>
      <c r="Y347" s="31"/>
      <c r="Z347" s="85"/>
      <c r="AA347" s="85"/>
      <c r="AB347" s="28"/>
      <c r="AC347" s="156"/>
      <c r="AD347" s="3"/>
      <c r="AE347" s="157"/>
      <c r="AF347" s="157"/>
    </row>
    <row r="348" spans="1:32" ht="27.75" customHeight="1" thickBot="1" thickTop="1">
      <c r="A348" s="212" t="s">
        <v>12</v>
      </c>
      <c r="B348" s="216" t="s">
        <v>16</v>
      </c>
      <c r="C348" s="20"/>
      <c r="D348" s="82">
        <v>43</v>
      </c>
      <c r="E348" s="23" t="s">
        <v>25</v>
      </c>
      <c r="F348" s="82">
        <v>22</v>
      </c>
      <c r="G348" s="23" t="s">
        <v>25</v>
      </c>
      <c r="H348" s="82">
        <v>19</v>
      </c>
      <c r="I348" s="23" t="s">
        <v>25</v>
      </c>
      <c r="J348" s="82">
        <v>202</v>
      </c>
      <c r="K348" s="23" t="s">
        <v>25</v>
      </c>
      <c r="L348" s="82"/>
      <c r="M348" s="23"/>
      <c r="N348" s="82"/>
      <c r="O348" s="23"/>
      <c r="P348" s="82"/>
      <c r="Q348" s="23"/>
      <c r="R348" s="82"/>
      <c r="S348" s="23"/>
      <c r="T348" s="82"/>
      <c r="U348" s="23"/>
      <c r="V348" s="82"/>
      <c r="W348" s="23"/>
      <c r="X348" s="82"/>
      <c r="Y348" s="23"/>
      <c r="Z348" s="88"/>
      <c r="AA348" s="49"/>
      <c r="AB348" s="27">
        <f>D348+F348+H348+J348+L348+N348+P348+R348+T348+V348+X348+Z348</f>
        <v>286</v>
      </c>
      <c r="AC348" s="26"/>
      <c r="AD348" s="29"/>
      <c r="AE348" s="157"/>
      <c r="AF348" s="157"/>
    </row>
    <row r="349" spans="1:32" ht="27.75" customHeight="1" thickBot="1" thickTop="1">
      <c r="A349" s="212"/>
      <c r="B349" s="217"/>
      <c r="C349" s="21" t="s">
        <v>20</v>
      </c>
      <c r="D349" s="89">
        <f>D348-Z321</f>
        <v>4</v>
      </c>
      <c r="E349" s="30">
        <f>D349/Z321</f>
        <v>0.10256410256410256</v>
      </c>
      <c r="F349" s="89">
        <f>F348-D348</f>
        <v>-21</v>
      </c>
      <c r="G349" s="30">
        <f>F349/D348</f>
        <v>-0.4883720930232558</v>
      </c>
      <c r="H349" s="89">
        <f>H348-F348</f>
        <v>-3</v>
      </c>
      <c r="I349" s="30">
        <f>H349/F348</f>
        <v>-0.13636363636363635</v>
      </c>
      <c r="J349" s="89">
        <f>J348-H348</f>
        <v>183</v>
      </c>
      <c r="K349" s="30">
        <f>J349/H348</f>
        <v>9.631578947368421</v>
      </c>
      <c r="L349" s="89"/>
      <c r="M349" s="30"/>
      <c r="N349" s="79"/>
      <c r="O349" s="42"/>
      <c r="P349" s="79"/>
      <c r="Q349" s="42"/>
      <c r="R349" s="79"/>
      <c r="S349" s="42"/>
      <c r="T349" s="79"/>
      <c r="U349" s="42"/>
      <c r="V349" s="79"/>
      <c r="W349" s="42"/>
      <c r="X349" s="79"/>
      <c r="Y349" s="42"/>
      <c r="Z349" s="85"/>
      <c r="AA349" s="185"/>
      <c r="AB349" s="148"/>
      <c r="AC349" s="12"/>
      <c r="AD349" s="179"/>
      <c r="AE349" s="157"/>
      <c r="AF349" s="157"/>
    </row>
    <row r="350" spans="1:32" ht="27.75" customHeight="1" thickBot="1">
      <c r="A350" s="212"/>
      <c r="B350" s="218"/>
      <c r="C350" s="18" t="s">
        <v>21</v>
      </c>
      <c r="D350" s="80">
        <f>D348-D321</f>
        <v>16</v>
      </c>
      <c r="E350" s="31">
        <f>D350/D321</f>
        <v>0.5925925925925926</v>
      </c>
      <c r="F350" s="80">
        <f>F348-F321</f>
        <v>1</v>
      </c>
      <c r="G350" s="31">
        <f>F350/F321</f>
        <v>0.047619047619047616</v>
      </c>
      <c r="H350" s="80">
        <f>H348-H321</f>
        <v>-1</v>
      </c>
      <c r="I350" s="31">
        <f>H350/H321</f>
        <v>-0.05</v>
      </c>
      <c r="J350" s="80">
        <f>J348-J321</f>
        <v>178</v>
      </c>
      <c r="K350" s="31">
        <f>J350/J321</f>
        <v>7.416666666666667</v>
      </c>
      <c r="L350" s="80"/>
      <c r="M350" s="31"/>
      <c r="N350" s="80"/>
      <c r="O350" s="31"/>
      <c r="P350" s="80"/>
      <c r="Q350" s="31"/>
      <c r="R350" s="80"/>
      <c r="S350" s="31"/>
      <c r="T350" s="80"/>
      <c r="U350" s="31"/>
      <c r="V350" s="80"/>
      <c r="W350" s="31"/>
      <c r="X350" s="80"/>
      <c r="Y350" s="31"/>
      <c r="Z350" s="80"/>
      <c r="AA350" s="31"/>
      <c r="AB350" s="196"/>
      <c r="AC350" s="165"/>
      <c r="AD350" s="157"/>
      <c r="AE350" s="157"/>
      <c r="AF350" s="157"/>
    </row>
    <row r="351" spans="1:32" ht="27.75" customHeight="1" thickBot="1">
      <c r="A351" s="266" t="s">
        <v>13</v>
      </c>
      <c r="B351" s="314"/>
      <c r="C351" s="314"/>
      <c r="D351" s="314"/>
      <c r="E351" s="314"/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  <c r="U351" s="314"/>
      <c r="V351" s="314"/>
      <c r="W351" s="314"/>
      <c r="X351" s="314"/>
      <c r="Y351" s="314"/>
      <c r="Z351" s="314"/>
      <c r="AA351" s="314"/>
      <c r="AB351" s="196"/>
      <c r="AC351" s="165"/>
      <c r="AD351" s="157"/>
      <c r="AE351" s="157"/>
      <c r="AF351" s="157"/>
    </row>
    <row r="352" spans="1:32" ht="27.75" customHeight="1" thickBot="1">
      <c r="A352" s="212" t="s">
        <v>14</v>
      </c>
      <c r="B352" s="216" t="s">
        <v>15</v>
      </c>
      <c r="C352" s="5"/>
      <c r="D352" s="82">
        <v>114</v>
      </c>
      <c r="E352" s="23" t="s">
        <v>25</v>
      </c>
      <c r="F352" s="82">
        <v>111</v>
      </c>
      <c r="G352" s="23" t="s">
        <v>25</v>
      </c>
      <c r="H352" s="82">
        <v>102</v>
      </c>
      <c r="I352" s="23" t="s">
        <v>25</v>
      </c>
      <c r="J352" s="82">
        <v>124</v>
      </c>
      <c r="K352" s="23" t="s">
        <v>25</v>
      </c>
      <c r="L352" s="82"/>
      <c r="M352" s="23"/>
      <c r="N352" s="82"/>
      <c r="O352" s="23"/>
      <c r="P352" s="82"/>
      <c r="Q352" s="23"/>
      <c r="R352" s="82"/>
      <c r="S352" s="23"/>
      <c r="T352" s="82"/>
      <c r="U352" s="23"/>
      <c r="V352" s="82"/>
      <c r="W352" s="23"/>
      <c r="X352" s="82"/>
      <c r="Y352" s="23"/>
      <c r="Z352" s="116"/>
      <c r="AA352" s="117"/>
      <c r="AB352" s="196"/>
      <c r="AC352" s="165"/>
      <c r="AD352" s="157"/>
      <c r="AE352" s="157"/>
      <c r="AF352" s="157"/>
    </row>
    <row r="353" spans="1:32" ht="27.75" customHeight="1" thickBot="1" thickTop="1">
      <c r="A353" s="212"/>
      <c r="B353" s="217"/>
      <c r="C353" s="21" t="s">
        <v>20</v>
      </c>
      <c r="D353" s="89">
        <f>D352-Z325</f>
        <v>27</v>
      </c>
      <c r="E353" s="30">
        <f>D353/Z325</f>
        <v>0.3103448275862069</v>
      </c>
      <c r="F353" s="89">
        <f>F352-D352</f>
        <v>-3</v>
      </c>
      <c r="G353" s="30">
        <f>F353/D352</f>
        <v>-0.02631578947368421</v>
      </c>
      <c r="H353" s="89">
        <f>H352-F352</f>
        <v>-9</v>
      </c>
      <c r="I353" s="30">
        <f>H353/F352</f>
        <v>-0.08108108108108109</v>
      </c>
      <c r="J353" s="89">
        <f>J352-H352</f>
        <v>22</v>
      </c>
      <c r="K353" s="30">
        <f>J353/H352</f>
        <v>0.21568627450980393</v>
      </c>
      <c r="L353" s="89"/>
      <c r="M353" s="30"/>
      <c r="N353" s="79"/>
      <c r="O353" s="42"/>
      <c r="P353" s="79"/>
      <c r="Q353" s="42"/>
      <c r="R353" s="79"/>
      <c r="S353" s="42"/>
      <c r="T353" s="79"/>
      <c r="U353" s="42"/>
      <c r="V353" s="79"/>
      <c r="W353" s="42"/>
      <c r="X353" s="79"/>
      <c r="Y353" s="42"/>
      <c r="Z353" s="85"/>
      <c r="AA353" s="185"/>
      <c r="AB353" s="196"/>
      <c r="AC353" s="165"/>
      <c r="AD353" s="157"/>
      <c r="AE353" s="157"/>
      <c r="AF353" s="157"/>
    </row>
    <row r="354" spans="1:32" ht="27.75" customHeight="1" thickBot="1">
      <c r="A354" s="212"/>
      <c r="B354" s="218"/>
      <c r="C354" s="18" t="s">
        <v>21</v>
      </c>
      <c r="D354" s="80">
        <f>D352-D325</f>
        <v>-109</v>
      </c>
      <c r="E354" s="31">
        <f>D354/D325</f>
        <v>-0.48878923766816146</v>
      </c>
      <c r="F354" s="80">
        <f>F352-F325</f>
        <v>-48</v>
      </c>
      <c r="G354" s="31">
        <f>F354/F325</f>
        <v>-0.3018867924528302</v>
      </c>
      <c r="H354" s="80">
        <f>H352-H325</f>
        <v>6</v>
      </c>
      <c r="I354" s="31">
        <f>H354/H325</f>
        <v>0.0625</v>
      </c>
      <c r="J354" s="80">
        <f>J352-J325</f>
        <v>21</v>
      </c>
      <c r="K354" s="31">
        <f>J354/J325</f>
        <v>0.20388349514563106</v>
      </c>
      <c r="L354" s="80"/>
      <c r="M354" s="31"/>
      <c r="N354" s="80"/>
      <c r="O354" s="31"/>
      <c r="P354" s="80"/>
      <c r="Q354" s="31"/>
      <c r="R354" s="80"/>
      <c r="S354" s="31"/>
      <c r="T354" s="80"/>
      <c r="U354" s="31"/>
      <c r="V354" s="80"/>
      <c r="W354" s="31"/>
      <c r="X354" s="80"/>
      <c r="Y354" s="31"/>
      <c r="Z354" s="80"/>
      <c r="AA354" s="31"/>
      <c r="AB354" s="196"/>
      <c r="AC354" s="165"/>
      <c r="AD354" s="157"/>
      <c r="AE354" s="157"/>
      <c r="AF354" s="157"/>
    </row>
    <row r="355" spans="1:32" ht="12.75">
      <c r="A355" s="157"/>
      <c r="B355" s="157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</row>
    <row r="356" spans="1:32" ht="12.75">
      <c r="A356" s="157"/>
      <c r="B356" s="157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</row>
    <row r="357" spans="1:32" ht="12.75">
      <c r="A357" s="157"/>
      <c r="B357" s="157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</row>
    <row r="358" spans="1:32" ht="12.75">
      <c r="A358" s="157"/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</row>
    <row r="359" spans="1:32" ht="12.75">
      <c r="A359" s="157"/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</row>
    <row r="360" spans="1:32" ht="12.75">
      <c r="A360" s="157"/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</row>
    <row r="361" spans="1:32" ht="12.75">
      <c r="A361" s="157"/>
      <c r="B361" s="157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</row>
    <row r="362" spans="1:32" ht="12.75">
      <c r="A362" s="157"/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</row>
    <row r="363" spans="1:32" ht="12.75">
      <c r="A363" s="157"/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</row>
    <row r="364" spans="1:32" ht="12.75">
      <c r="A364" s="157"/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</row>
    <row r="365" spans="1:32" ht="12.75">
      <c r="A365" s="157"/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</row>
    <row r="366" spans="1:32" ht="12.75">
      <c r="A366" s="157"/>
      <c r="B366" s="157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</row>
    <row r="367" spans="1:32" ht="12.75">
      <c r="A367" s="157"/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</row>
    <row r="368" spans="1:32" ht="12.75">
      <c r="A368" s="157"/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</row>
    <row r="369" spans="1:32" ht="12.75">
      <c r="A369" s="157"/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</row>
    <row r="370" spans="1:32" ht="12.75">
      <c r="A370" s="157"/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</row>
    <row r="371" spans="1:32" ht="12.75">
      <c r="A371" s="157"/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</row>
    <row r="372" spans="1:32" ht="12.75">
      <c r="A372" s="157"/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</row>
    <row r="373" spans="1:32" ht="12.75">
      <c r="A373" s="157"/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</row>
    <row r="374" spans="1:32" ht="12.75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</row>
    <row r="375" spans="1:32" ht="12.75">
      <c r="A375" s="157"/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</row>
    <row r="376" spans="1:32" ht="12.75">
      <c r="A376" s="157"/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</row>
    <row r="377" spans="1:32" ht="12.75">
      <c r="A377" s="15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</row>
    <row r="378" spans="1:32" ht="12.75">
      <c r="A378" s="157"/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</row>
    <row r="379" spans="1:32" ht="12.75">
      <c r="A379" s="157"/>
      <c r="B379" s="157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</row>
    <row r="380" spans="1:32" ht="12.75">
      <c r="A380" s="157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</row>
    <row r="381" spans="1:32" ht="12.75">
      <c r="A381" s="157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</row>
    <row r="382" spans="1:32" ht="12.75">
      <c r="A382" s="157"/>
      <c r="B382" s="157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</row>
    <row r="383" spans="1:32" ht="12.75">
      <c r="A383" s="157"/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</row>
    <row r="384" spans="1:32" ht="12.75">
      <c r="A384" s="157"/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</row>
    <row r="385" spans="1:32" ht="12.75">
      <c r="A385" s="157"/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</row>
    <row r="386" spans="1:32" ht="12.75">
      <c r="A386" s="157"/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</row>
    <row r="387" spans="1:32" ht="12.75">
      <c r="A387" s="157"/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</row>
    <row r="388" spans="1:32" ht="12.75">
      <c r="A388" s="157"/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</row>
    <row r="389" spans="1:32" ht="12.75">
      <c r="A389" s="157"/>
      <c r="B389" s="157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</row>
    <row r="390" spans="1:32" ht="12.75">
      <c r="A390" s="157"/>
      <c r="B390" s="157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</row>
    <row r="391" spans="1:32" ht="12.75">
      <c r="A391" s="157"/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</row>
    <row r="392" spans="1:32" ht="12.75">
      <c r="A392" s="157"/>
      <c r="B392" s="157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</row>
    <row r="393" spans="1:32" ht="12.75">
      <c r="A393" s="157"/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</row>
    <row r="394" spans="1:32" ht="12.75">
      <c r="A394" s="157"/>
      <c r="B394" s="157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</row>
    <row r="395" spans="1:32" ht="12.75">
      <c r="A395" s="157"/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</row>
    <row r="396" spans="1:32" ht="12.75">
      <c r="A396" s="157"/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</row>
    <row r="397" spans="1:32" ht="12.75">
      <c r="A397" s="157"/>
      <c r="B397" s="157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</row>
    <row r="398" spans="1:32" ht="12.75">
      <c r="A398" s="157"/>
      <c r="B398" s="157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</row>
    <row r="399" spans="1:32" ht="12.75">
      <c r="A399" s="157"/>
      <c r="B399" s="157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</row>
    <row r="400" spans="1:32" ht="12.75">
      <c r="A400" s="157"/>
      <c r="B400" s="157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</row>
    <row r="401" spans="1:32" ht="12.75">
      <c r="A401" s="157"/>
      <c r="B401" s="157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</row>
    <row r="402" spans="1:32" ht="12.75">
      <c r="A402" s="157"/>
      <c r="B402" s="157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</row>
    <row r="403" spans="1:32" ht="12.75">
      <c r="A403" s="157"/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</row>
    <row r="404" spans="1:32" ht="12.75">
      <c r="A404" s="157"/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</row>
    <row r="405" spans="1:32" ht="12.75">
      <c r="A405" s="157"/>
      <c r="B405" s="157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</row>
    <row r="406" spans="1:32" ht="12.75">
      <c r="A406" s="157"/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</row>
    <row r="407" spans="1:32" ht="12.75">
      <c r="A407" s="157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</row>
    <row r="408" spans="1:32" ht="12.75">
      <c r="A408" s="157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</row>
    <row r="409" spans="1:32" ht="12.75">
      <c r="A409" s="157"/>
      <c r="B409" s="157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</row>
    <row r="410" spans="1:32" ht="12.75">
      <c r="A410" s="157"/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</row>
    <row r="411" spans="1:32" ht="12.75">
      <c r="A411" s="15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</row>
    <row r="412" spans="1:32" ht="12.75">
      <c r="A412" s="157"/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</row>
    <row r="413" spans="1:32" ht="12.75">
      <c r="A413" s="157"/>
      <c r="B413" s="157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</row>
    <row r="414" spans="1:32" ht="12.75">
      <c r="A414" s="157"/>
      <c r="B414" s="157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</row>
    <row r="415" spans="1:32" ht="12.75">
      <c r="A415" s="157"/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</row>
    <row r="416" spans="1:32" ht="12.75">
      <c r="A416" s="157"/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</row>
    <row r="417" spans="1:32" ht="12.75">
      <c r="A417" s="157"/>
      <c r="B417" s="157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</row>
    <row r="418" spans="1:32" ht="12.75">
      <c r="A418" s="157"/>
      <c r="B418" s="157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</row>
    <row r="419" spans="1:32" ht="12.75">
      <c r="A419" s="157"/>
      <c r="B419" s="157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</row>
    <row r="420" spans="1:32" ht="12.75">
      <c r="A420" s="157"/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</row>
    <row r="421" spans="1:32" ht="12.75">
      <c r="A421" s="157"/>
      <c r="B421" s="157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</row>
    <row r="422" spans="1:32" ht="12.75">
      <c r="A422" s="157"/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</row>
    <row r="423" spans="1:32" ht="12.75">
      <c r="A423" s="157"/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</row>
    <row r="424" spans="1:32" ht="12.75">
      <c r="A424" s="157"/>
      <c r="B424" s="157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</row>
    <row r="425" spans="1:32" ht="12.75">
      <c r="A425" s="157"/>
      <c r="B425" s="157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</row>
    <row r="426" spans="1:32" ht="12.75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</row>
    <row r="427" spans="1:32" ht="12.75">
      <c r="A427" s="157"/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</row>
    <row r="428" spans="1:32" ht="12.75">
      <c r="A428" s="157"/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</row>
    <row r="429" spans="1:32" ht="12.75">
      <c r="A429" s="157"/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</row>
    <row r="430" spans="1:32" ht="12.75">
      <c r="A430" s="157"/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</row>
    <row r="431" spans="1:32" ht="12.75">
      <c r="A431" s="157"/>
      <c r="B431" s="157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</row>
    <row r="432" spans="1:32" ht="12.75">
      <c r="A432" s="157"/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</row>
    <row r="433" spans="1:32" ht="12.75">
      <c r="A433" s="157"/>
      <c r="B433" s="157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</row>
    <row r="434" spans="1:32" ht="12.75">
      <c r="A434" s="157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</row>
    <row r="435" spans="1:32" ht="12.75">
      <c r="A435" s="157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</row>
    <row r="436" spans="1:32" ht="12.75">
      <c r="A436" s="157"/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</row>
    <row r="437" spans="1:32" ht="12.75">
      <c r="A437" s="157"/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</row>
    <row r="438" spans="1:32" ht="12.75">
      <c r="A438" s="157"/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</row>
    <row r="439" spans="1:32" ht="12.75">
      <c r="A439" s="157"/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</row>
    <row r="440" spans="1:32" ht="12.75">
      <c r="A440" s="157"/>
      <c r="B440" s="157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</row>
    <row r="441" spans="1:32" ht="12.75">
      <c r="A441" s="157"/>
      <c r="B441" s="157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</row>
    <row r="442" spans="1:32" ht="12.75">
      <c r="A442" s="157"/>
      <c r="B442" s="157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</row>
    <row r="443" spans="1:32" ht="12.75">
      <c r="A443" s="157"/>
      <c r="B443" s="157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</row>
    <row r="444" spans="1:32" ht="12.75">
      <c r="A444" s="157"/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</row>
    <row r="445" spans="1:32" ht="12.75">
      <c r="A445" s="157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</row>
    <row r="446" spans="1:32" ht="12.75">
      <c r="A446" s="157"/>
      <c r="B446" s="157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</row>
    <row r="447" spans="1:32" ht="12.75">
      <c r="A447" s="157"/>
      <c r="B447" s="157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</row>
    <row r="448" spans="1:32" ht="12.75">
      <c r="A448" s="157"/>
      <c r="B448" s="157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</row>
    <row r="449" spans="1:32" ht="12.75">
      <c r="A449" s="157"/>
      <c r="B449" s="157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</row>
    <row r="450" spans="1:32" ht="12.75">
      <c r="A450" s="157"/>
      <c r="B450" s="157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</row>
    <row r="451" spans="1:32" ht="12.75">
      <c r="A451" s="157"/>
      <c r="B451" s="157"/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</row>
    <row r="452" spans="1:32" ht="12.75">
      <c r="A452" s="157"/>
      <c r="B452" s="157"/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</row>
    <row r="453" spans="1:32" ht="12.75">
      <c r="A453" s="157"/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</row>
    <row r="454" spans="1:32" ht="12.75">
      <c r="A454" s="157"/>
      <c r="B454" s="157"/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</row>
    <row r="455" spans="1:32" ht="12.75">
      <c r="A455" s="157"/>
      <c r="B455" s="157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</row>
    <row r="456" spans="1:32" ht="12.75">
      <c r="A456" s="157"/>
      <c r="B456" s="157"/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</row>
    <row r="457" spans="1:32" ht="12.75">
      <c r="A457" s="157"/>
      <c r="B457" s="157"/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</row>
    <row r="458" spans="1:32" ht="12.75">
      <c r="A458" s="157"/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</row>
    <row r="459" spans="1:32" ht="12.75">
      <c r="A459" s="157"/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</row>
    <row r="460" spans="1:32" ht="12.75">
      <c r="A460" s="157"/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  <c r="Z460" s="157"/>
      <c r="AA460" s="157"/>
      <c r="AB460" s="157"/>
      <c r="AC460" s="157"/>
      <c r="AD460" s="157"/>
      <c r="AE460" s="157"/>
      <c r="AF460" s="157"/>
    </row>
    <row r="461" spans="1:32" ht="12.75">
      <c r="A461" s="157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57"/>
      <c r="Z461" s="157"/>
      <c r="AA461" s="157"/>
      <c r="AB461" s="157"/>
      <c r="AC461" s="157"/>
      <c r="AD461" s="157"/>
      <c r="AE461" s="157"/>
      <c r="AF461" s="157"/>
    </row>
    <row r="462" spans="1:32" ht="12.75">
      <c r="A462" s="157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57"/>
      <c r="Z462" s="157"/>
      <c r="AA462" s="157"/>
      <c r="AB462" s="157"/>
      <c r="AC462" s="157"/>
      <c r="AD462" s="157"/>
      <c r="AE462" s="157"/>
      <c r="AF462" s="157"/>
    </row>
    <row r="463" spans="1:32" ht="12.75">
      <c r="A463" s="157"/>
      <c r="B463" s="157"/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57"/>
      <c r="Z463" s="157"/>
      <c r="AA463" s="157"/>
      <c r="AB463" s="157"/>
      <c r="AC463" s="157"/>
      <c r="AD463" s="157"/>
      <c r="AE463" s="157"/>
      <c r="AF463" s="157"/>
    </row>
    <row r="464" spans="1:32" ht="12.75">
      <c r="A464" s="157"/>
      <c r="B464" s="157"/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  <c r="U464" s="157"/>
      <c r="V464" s="157"/>
      <c r="W464" s="157"/>
      <c r="X464" s="157"/>
      <c r="Y464" s="157"/>
      <c r="Z464" s="157"/>
      <c r="AA464" s="157"/>
      <c r="AB464" s="157"/>
      <c r="AC464" s="157"/>
      <c r="AD464" s="157"/>
      <c r="AE464" s="157"/>
      <c r="AF464" s="157"/>
    </row>
    <row r="465" spans="1:32" ht="12.75">
      <c r="A465" s="157"/>
      <c r="B465" s="157"/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57"/>
      <c r="Z465" s="157"/>
      <c r="AA465" s="157"/>
      <c r="AB465" s="157"/>
      <c r="AC465" s="157"/>
      <c r="AD465" s="157"/>
      <c r="AE465" s="157"/>
      <c r="AF465" s="157"/>
    </row>
    <row r="466" spans="1:32" ht="12.75">
      <c r="A466" s="157"/>
      <c r="B466" s="157"/>
      <c r="C466" s="157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  <c r="Q466" s="157"/>
      <c r="R466" s="157"/>
      <c r="S466" s="157"/>
      <c r="T466" s="157"/>
      <c r="U466" s="157"/>
      <c r="V466" s="157"/>
      <c r="W466" s="157"/>
      <c r="X466" s="157"/>
      <c r="Y466" s="157"/>
      <c r="Z466" s="157"/>
      <c r="AA466" s="157"/>
      <c r="AB466" s="157"/>
      <c r="AC466" s="157"/>
      <c r="AD466" s="157"/>
      <c r="AE466" s="157"/>
      <c r="AF466" s="157"/>
    </row>
    <row r="467" spans="1:32" ht="12.75">
      <c r="A467" s="157"/>
      <c r="B467" s="157"/>
      <c r="C467" s="157"/>
      <c r="D467" s="157"/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57"/>
      <c r="Z467" s="157"/>
      <c r="AA467" s="157"/>
      <c r="AB467" s="157"/>
      <c r="AC467" s="157"/>
      <c r="AD467" s="157"/>
      <c r="AE467" s="157"/>
      <c r="AF467" s="157"/>
    </row>
    <row r="468" spans="1:32" ht="12.75">
      <c r="A468" s="157"/>
      <c r="B468" s="157"/>
      <c r="C468" s="157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  <c r="Q468" s="157"/>
      <c r="R468" s="157"/>
      <c r="S468" s="157"/>
      <c r="T468" s="157"/>
      <c r="U468" s="157"/>
      <c r="V468" s="157"/>
      <c r="W468" s="157"/>
      <c r="X468" s="157"/>
      <c r="Y468" s="157"/>
      <c r="Z468" s="157"/>
      <c r="AA468" s="157"/>
      <c r="AB468" s="157"/>
      <c r="AC468" s="157"/>
      <c r="AD468" s="157"/>
      <c r="AE468" s="157"/>
      <c r="AF468" s="157"/>
    </row>
    <row r="469" spans="1:32" ht="12.75">
      <c r="A469" s="157"/>
      <c r="B469" s="157"/>
      <c r="C469" s="157"/>
      <c r="D469" s="157"/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57"/>
      <c r="Z469" s="157"/>
      <c r="AA469" s="157"/>
      <c r="AB469" s="157"/>
      <c r="AC469" s="157"/>
      <c r="AD469" s="157"/>
      <c r="AE469" s="157"/>
      <c r="AF469" s="157"/>
    </row>
    <row r="470" spans="1:32" ht="12.75">
      <c r="A470" s="157"/>
      <c r="B470" s="157"/>
      <c r="C470" s="157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  <c r="Q470" s="157"/>
      <c r="R470" s="157"/>
      <c r="S470" s="157"/>
      <c r="T470" s="157"/>
      <c r="U470" s="157"/>
      <c r="V470" s="157"/>
      <c r="W470" s="157"/>
      <c r="X470" s="157"/>
      <c r="Y470" s="157"/>
      <c r="Z470" s="157"/>
      <c r="AA470" s="157"/>
      <c r="AB470" s="157"/>
      <c r="AC470" s="157"/>
      <c r="AD470" s="157"/>
      <c r="AE470" s="157"/>
      <c r="AF470" s="157"/>
    </row>
    <row r="471" spans="1:32" ht="12.75">
      <c r="A471" s="157"/>
      <c r="B471" s="157"/>
      <c r="C471" s="157"/>
      <c r="D471" s="157"/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57"/>
      <c r="Z471" s="157"/>
      <c r="AA471" s="157"/>
      <c r="AB471" s="157"/>
      <c r="AC471" s="157"/>
      <c r="AD471" s="157"/>
      <c r="AE471" s="157"/>
      <c r="AF471" s="157"/>
    </row>
    <row r="472" spans="1:32" ht="12.75">
      <c r="A472" s="157"/>
      <c r="B472" s="157"/>
      <c r="C472" s="157"/>
      <c r="D472" s="157"/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57"/>
      <c r="Z472" s="157"/>
      <c r="AA472" s="157"/>
      <c r="AB472" s="157"/>
      <c r="AC472" s="157"/>
      <c r="AD472" s="157"/>
      <c r="AE472" s="157"/>
      <c r="AF472" s="157"/>
    </row>
    <row r="473" spans="1:32" ht="12.75">
      <c r="A473" s="157"/>
      <c r="B473" s="157"/>
      <c r="C473" s="157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57"/>
      <c r="Z473" s="157"/>
      <c r="AA473" s="157"/>
      <c r="AB473" s="157"/>
      <c r="AC473" s="157"/>
      <c r="AD473" s="157"/>
      <c r="AE473" s="157"/>
      <c r="AF473" s="157"/>
    </row>
    <row r="474" spans="1:32" ht="12.75">
      <c r="A474" s="157"/>
      <c r="B474" s="157"/>
      <c r="C474" s="157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  <c r="Q474" s="157"/>
      <c r="R474" s="157"/>
      <c r="S474" s="157"/>
      <c r="T474" s="157"/>
      <c r="U474" s="157"/>
      <c r="V474" s="157"/>
      <c r="W474" s="157"/>
      <c r="X474" s="157"/>
      <c r="Y474" s="157"/>
      <c r="Z474" s="157"/>
      <c r="AA474" s="157"/>
      <c r="AB474" s="157"/>
      <c r="AC474" s="157"/>
      <c r="AD474" s="157"/>
      <c r="AE474" s="157"/>
      <c r="AF474" s="157"/>
    </row>
    <row r="475" spans="1:32" ht="12.75">
      <c r="A475" s="157"/>
      <c r="B475" s="157"/>
      <c r="C475" s="157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57"/>
      <c r="Z475" s="157"/>
      <c r="AA475" s="157"/>
      <c r="AB475" s="157"/>
      <c r="AC475" s="157"/>
      <c r="AD475" s="157"/>
      <c r="AE475" s="157"/>
      <c r="AF475" s="157"/>
    </row>
  </sheetData>
  <sheetProtection/>
  <mergeCells count="455"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2020-06-15T09:03:58Z</cp:lastPrinted>
  <dcterms:created xsi:type="dcterms:W3CDTF">2009-03-24T11:43:27Z</dcterms:created>
  <dcterms:modified xsi:type="dcterms:W3CDTF">2020-07-03T07:52:23Z</dcterms:modified>
  <cp:category/>
  <cp:version/>
  <cp:contentType/>
  <cp:contentStatus/>
</cp:coreProperties>
</file>