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 22. FBIH" sheetId="1" r:id="rId1"/>
    <sheet name="I 22. RS" sheetId="2" r:id="rId2"/>
    <sheet name="I 22. BD BIH" sheetId="3" r:id="rId3"/>
  </sheets>
  <definedNames/>
  <calcPr fullCalcOnLoad="1"/>
</workbook>
</file>

<file path=xl/sharedStrings.xml><?xml version="1.0" encoding="utf-8"?>
<sst xmlns="http://schemas.openxmlformats.org/spreadsheetml/2006/main" count="5109" uniqueCount="109">
  <si>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</si>
  <si>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</si>
  <si>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</si>
  <si>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</si>
  <si>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</si>
  <si>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</si>
  <si>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</si>
  <si>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</si>
  <si>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</si>
  <si>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</si>
  <si>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</si>
  <si>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</si>
  <si>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</si>
  <si>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</si>
  <si>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</si>
  <si>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</si>
  <si>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</si>
  <si>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</si>
  <si>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</si>
  <si>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</si>
  <si>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</si>
  <si>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</si>
  <si>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</si>
  <si>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</si>
  <si>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</si>
  <si>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</si>
  <si>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</si>
  <si>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</si>
  <si>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</si>
  <si>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</si>
  <si>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</si>
  <si>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</si>
  <si>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FEDERACIJA BOSNE I HERCEGOVINE</t>
  </si>
  <si>
    <t>REPUBLIKA SRPSKA</t>
  </si>
  <si>
    <t>BRČKO DISTRIKT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</si>
  <si>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</si>
  <si>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</si>
  <si>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</si>
  <si>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</si>
  <si>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</si>
  <si>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</si>
  <si>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</si>
  <si>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</si>
  <si>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povećanje za 3.429</t>
  </si>
  <si>
    <t>smanjenje za 7.554</t>
  </si>
  <si>
    <t>smanjenje za 6.338</t>
  </si>
  <si>
    <t>povećanje za 4.784</t>
  </si>
  <si>
    <t>povećanje za 1.962</t>
  </si>
  <si>
    <t>povećanje za 8</t>
  </si>
  <si>
    <t>PREGLED STANJA TRŽIŠTA RADA ZA JANUAR - DECEMBAR 2008. GODINE U FEDERACIJI BIH</t>
  </si>
  <si>
    <t>PREGLED STANJA TRŽIŠTA RADA ZA JANUAR - DECEMBAR 2009. GODINE U FEDERACIJI BIH</t>
  </si>
  <si>
    <t>PREGLED STANJA TRŽIŠTA RADA ZA JANUAR - DECEMBAR 2008. GODINE U BRČKO DISTRIKTU BIH</t>
  </si>
  <si>
    <t>PREGLED STANJA TRŽIŠTA RADA ZA JANUAR - DECEMBAR 2009. GODINE U BRČKO DISTRIKTU BIH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</si>
  <si>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</si>
  <si>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</si>
  <si>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</si>
  <si>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FEDERACIJI BIH</t>
  </si>
  <si>
    <t>PREGLED STANJA TRŽIŠTA RADA ZA JANUAR - DECEMBAR 2010. GODINE U REPUBLICI SRPSKOJ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</si>
  <si>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</si>
  <si>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</si>
  <si>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</si>
  <si>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</si>
  <si>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REPUBLICI SRPSKOJ</t>
  </si>
  <si>
    <t>PREGLED STANJA TRŽIŠTA RADA ZA JANUAR - DECEMBAR 2011. GODINE U BRČKO DISTRIKTU BIH</t>
  </si>
  <si>
    <t>PREGLED STANJA TRŽIŠTA RADA ZA JANUAR - DECEMBAR 2011. GODINE U FEDERACIJI BIH</t>
  </si>
  <si>
    <t>2012.</t>
  </si>
  <si>
    <t>PREGLED STANJA TRŽIŠTA RADA ZA JANUAR - DECEMBAR 2012. GODINE U FEDERACIJI BIH</t>
  </si>
  <si>
    <t>PREGLED STANJA TRŽIŠTA RADA ZA JANUAR - DECEMBAR 2012. GODINE U REPUBLICI SRPSKOJ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</si>
  <si>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</si>
  <si>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</si>
  <si>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</si>
  <si>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</si>
  <si>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PREGLED STANJA TRŽIŠTA RADA ZA JANUAR - DECEMBAR 2013. GODINE U REPUBLICI SRPSKOJ</t>
  </si>
  <si>
    <t>PREGLED STANJA TRŽIŠTA RADA ZA JANUAR - DECEMBAR 2013. GODINE U FEDERACIJI BIH</t>
  </si>
  <si>
    <t>2014.</t>
  </si>
  <si>
    <t>PREGLED STANJA TRŽIŠTA RADA ZA JANUAR - DECEMBAR 2014. GODINE U FEDERACIJI BIH</t>
  </si>
  <si>
    <t>PREGLED STANJA TRŽIŠTA RADA ZA JANUAR - DECEMBAR 2014. GODINE U REPUBLICI SRPSKOJ</t>
  </si>
  <si>
    <t>PREGLED STANJA TRŽIŠTA RADA ZA JANUAR - DECEMBAR 2014. GODINE U BRČKO DISTRIKTU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</si>
  <si>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</si>
  <si>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</si>
  <si>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</si>
  <si>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</si>
  <si>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PREGLED STANJA TRŽIŠTA RADA ZA JANUAR - DECEMBAR 2016. GODINE U REPUBLICI SRPSKOJ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</si>
  <si>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</si>
  <si>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</si>
  <si>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</si>
  <si>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FEDERACIJI BIH</t>
  </si>
  <si>
    <t>PREGLED STANJA TRŽIŠTA RADA ZA JANUAR - DECEMBAR 2017. GODINE U REPUBLICI SRPSKOJ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</si>
  <si>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</si>
  <si>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</si>
  <si>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</si>
  <si>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2018. GODINE U REPUBLICI SRPSKOJ</t>
  </si>
  <si>
    <t>PREGLED STANJA TRŽIŠTA RADA ZA JANUAR - DECEMBAR 2018. GODINE U FEDERACIJI BIH</t>
  </si>
  <si>
    <t>PREGLED STANJA TRŽIŠTA RADA ZA JANUAR - DECEMBAR 2019. GODINE U BRČKO DISTRIKTU BIH</t>
  </si>
  <si>
    <t>2019.</t>
  </si>
  <si>
    <t>PREGLED STANJA TRŽIŠTA RADA ZA JANUAR - DECEMBAR 2019. GODINE U REPUBLICI SRPSKOJ</t>
  </si>
  <si>
    <t>PREGLED STANJA TRŽIŠTA RADA ZA JANUAR - DECEMBAR 2019. GODINE U FEDERACIJI BIH</t>
  </si>
  <si>
    <t>2020.</t>
  </si>
  <si>
    <t>PREGLED STANJA TRŽIŠTA RADA ZA JANUAR - DECEMBAR 2020. GODINE U FEDERACIJI BIH</t>
  </si>
  <si>
    <t>PREGLED STANJA TRŽIŠTA RADA ZA JANUAR - DECEMBAR 2020. GODINE U REPUBLICI SRPSKOJ</t>
  </si>
  <si>
    <t>PREGLED STANJA TRŽIŠTA RADA ZA JANUAR - DECEMBAR 2020. GODINE U BRČKO DISTRIKTU BIH</t>
  </si>
  <si>
    <t>2021.</t>
  </si>
  <si>
    <t>PREGLED STANJA TRŽIŠTA RADA ZA JANUAR - DECEMBAR 2021. GODINE U FEDERACIJI BIH</t>
  </si>
  <si>
    <t>PREGLED STANJA TRŽIŠTA RADA ZA JANUAR - DECEMBAR 2021. GODINE U REPUBLICI SRPSKOJ</t>
  </si>
  <si>
    <t>PREGLED STANJA TRŽIŠTA RADA ZA JANUAR - DECEMBAR 2021. GODINE U BRČKO DISTRIKTU BIH</t>
  </si>
  <si>
    <t>2022.</t>
  </si>
  <si>
    <t>PREGLED STANJA TRŽIŠTA RADA ZA JANUAR 2022. GODINE U BRČKO DISTRIKTU BIH</t>
  </si>
  <si>
    <t>PREGLED STANJA TRŽIŠTA RADA ZA JANUAR 2022. GODINE U REPUBLICI SRPSKOJ</t>
  </si>
  <si>
    <t>PREGLED STANJA TRŽIŠTA RADA ZA JANUAR  2022. GODINE U FEDERACIJI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</si>
</sst>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62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1"/>
      <color indexed="10"/>
      <name val="Arial"/>
      <family val="2"/>
    </font>
    <font>
      <b/>
      <sz val="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1"/>
      <color rgb="FFFF0000"/>
      <name val="Arial"/>
      <family val="2"/>
    </font>
    <font>
      <b/>
      <sz val="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10" fillId="34" borderId="22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3" fillId="0" borderId="26" xfId="0" applyNumberFormat="1" applyFont="1" applyFill="1" applyBorder="1" applyAlignment="1">
      <alignment horizontal="center" vertical="center"/>
    </xf>
    <xf numFmtId="10" fontId="13" fillId="0" borderId="24" xfId="0" applyNumberFormat="1" applyFont="1" applyFill="1" applyBorder="1" applyAlignment="1">
      <alignment horizontal="center" vertical="center"/>
    </xf>
    <xf numFmtId="10" fontId="13" fillId="0" borderId="35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3" fillId="37" borderId="0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3" fontId="0" fillId="0" borderId="14" xfId="0" applyNumberFormat="1" applyBorder="1" applyAlignment="1">
      <alignment horizontal="center" vertical="center"/>
    </xf>
    <xf numFmtId="3" fontId="58" fillId="35" borderId="23" xfId="0" applyNumberFormat="1" applyFont="1" applyFill="1" applyBorder="1" applyAlignment="1">
      <alignment horizontal="center" vertical="center"/>
    </xf>
    <xf numFmtId="3" fontId="58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9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58" fillId="34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3" fontId="60" fillId="34" borderId="13" xfId="0" applyNumberFormat="1" applyFont="1" applyFill="1" applyBorder="1" applyAlignment="1">
      <alignment horizontal="center" vertical="center"/>
    </xf>
    <xf numFmtId="3" fontId="58" fillId="36" borderId="13" xfId="0" applyNumberFormat="1" applyFont="1" applyFill="1" applyBorder="1" applyAlignment="1">
      <alignment horizontal="center" vertical="center"/>
    </xf>
    <xf numFmtId="3" fontId="60" fillId="36" borderId="13" xfId="0" applyNumberFormat="1" applyFont="1" applyFill="1" applyBorder="1" applyAlignment="1">
      <alignment horizontal="center" vertical="center"/>
    </xf>
    <xf numFmtId="3" fontId="58" fillId="0" borderId="19" xfId="0" applyNumberFormat="1" applyFont="1" applyFill="1" applyBorder="1" applyAlignment="1">
      <alignment horizontal="center" vertical="center"/>
    </xf>
    <xf numFmtId="10" fontId="61" fillId="0" borderId="19" xfId="0" applyNumberFormat="1" applyFont="1" applyFill="1" applyBorder="1" applyAlignment="1">
      <alignment horizontal="center" vertical="center"/>
    </xf>
    <xf numFmtId="3" fontId="58" fillId="0" borderId="25" xfId="0" applyNumberFormat="1" applyFont="1" applyFill="1" applyBorder="1" applyAlignment="1">
      <alignment horizontal="center" vertical="center"/>
    </xf>
    <xf numFmtId="10" fontId="61" fillId="0" borderId="25" xfId="0" applyNumberFormat="1" applyFont="1" applyFill="1" applyBorder="1" applyAlignment="1">
      <alignment horizontal="center" vertical="center"/>
    </xf>
    <xf numFmtId="3" fontId="58" fillId="37" borderId="25" xfId="0" applyNumberFormat="1" applyFont="1" applyFill="1" applyBorder="1" applyAlignment="1">
      <alignment horizontal="center" vertical="center"/>
    </xf>
    <xf numFmtId="10" fontId="61" fillId="37" borderId="26" xfId="0" applyNumberFormat="1" applyFont="1" applyFill="1" applyBorder="1" applyAlignment="1">
      <alignment horizontal="center" vertical="center"/>
    </xf>
    <xf numFmtId="3" fontId="58" fillId="0" borderId="20" xfId="0" applyNumberFormat="1" applyFont="1" applyFill="1" applyBorder="1" applyAlignment="1">
      <alignment horizontal="center" vertical="center"/>
    </xf>
    <xf numFmtId="10" fontId="61" fillId="0" borderId="20" xfId="0" applyNumberFormat="1" applyFont="1" applyFill="1" applyBorder="1" applyAlignment="1">
      <alignment horizontal="center" vertical="center"/>
    </xf>
    <xf numFmtId="3" fontId="58" fillId="35" borderId="21" xfId="0" applyNumberFormat="1" applyFont="1" applyFill="1" applyBorder="1" applyAlignment="1">
      <alignment horizontal="center" vertical="center"/>
    </xf>
    <xf numFmtId="3" fontId="60" fillId="35" borderId="21" xfId="0" applyNumberFormat="1" applyFont="1" applyFill="1" applyBorder="1" applyAlignment="1">
      <alignment horizontal="center" vertical="center"/>
    </xf>
    <xf numFmtId="3" fontId="58" fillId="36" borderId="21" xfId="0" applyNumberFormat="1" applyFont="1" applyFill="1" applyBorder="1" applyAlignment="1">
      <alignment horizontal="center" vertical="center"/>
    </xf>
    <xf numFmtId="3" fontId="61" fillId="37" borderId="25" xfId="0" applyNumberFormat="1" applyFont="1" applyFill="1" applyBorder="1" applyAlignment="1">
      <alignment horizontal="center" vertical="center"/>
    </xf>
    <xf numFmtId="3" fontId="58" fillId="36" borderId="28" xfId="0" applyNumberFormat="1" applyFont="1" applyFill="1" applyBorder="1" applyAlignment="1">
      <alignment horizontal="center" vertical="center"/>
    </xf>
    <xf numFmtId="3" fontId="60" fillId="36" borderId="28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3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35" borderId="21" xfId="0" applyFont="1" applyFill="1" applyBorder="1" applyAlignment="1">
      <alignment wrapText="1"/>
    </xf>
    <xf numFmtId="0" fontId="11" fillId="35" borderId="33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3" fillId="35" borderId="38" xfId="0" applyFont="1" applyFill="1" applyBorder="1" applyAlignment="1">
      <alignment wrapText="1"/>
    </xf>
    <xf numFmtId="0" fontId="14" fillId="0" borderId="39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5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40" xfId="0" applyBorder="1" applyAlignment="1">
      <alignment wrapText="1"/>
    </xf>
    <xf numFmtId="0" fontId="3" fillId="35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36" borderId="44" xfId="0" applyFont="1" applyFill="1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wrapText="1"/>
    </xf>
    <xf numFmtId="0" fontId="10" fillId="35" borderId="40" xfId="0" applyFont="1" applyFill="1" applyBorder="1" applyAlignment="1">
      <alignment wrapText="1"/>
    </xf>
    <xf numFmtId="0" fontId="10" fillId="35" borderId="46" xfId="0" applyFont="1" applyFill="1" applyBorder="1" applyAlignment="1">
      <alignment wrapText="1"/>
    </xf>
    <xf numFmtId="0" fontId="10" fillId="35" borderId="47" xfId="0" applyFont="1" applyFill="1" applyBorder="1" applyAlignment="1">
      <alignment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vertical="center" wrapText="1"/>
    </xf>
    <xf numFmtId="0" fontId="1" fillId="35" borderId="45" xfId="0" applyFont="1" applyFill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5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1" fillId="38" borderId="48" xfId="0" applyFont="1" applyFill="1" applyBorder="1" applyAlignment="1">
      <alignment horizontal="center" wrapText="1"/>
    </xf>
    <xf numFmtId="0" fontId="0" fillId="38" borderId="48" xfId="0" applyFill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0" fillId="35" borderId="38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4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8"/>
  <sheetViews>
    <sheetView tabSelected="1" zoomScalePageLayoutView="0" workbookViewId="0" topLeftCell="A371">
      <selection activeCell="A374" sqref="A374:AD398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6.8515625" style="0" customWidth="1"/>
    <col min="6" max="6" width="7.140625" style="0" customWidth="1"/>
    <col min="7" max="7" width="5.140625" style="0" customWidth="1"/>
    <col min="8" max="8" width="7.140625" style="0" customWidth="1"/>
    <col min="9" max="9" width="4.8515625" style="0" customWidth="1"/>
    <col min="10" max="10" width="7.00390625" style="0" customWidth="1"/>
    <col min="11" max="11" width="5.140625" style="0" customWidth="1"/>
    <col min="12" max="12" width="7.140625" style="0" customWidth="1"/>
    <col min="13" max="13" width="5.57421875" style="0" customWidth="1"/>
    <col min="14" max="14" width="7.14062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7.28125" style="0" customWidth="1"/>
    <col min="19" max="19" width="6.0039062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5.710937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88" t="s">
        <v>49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138" t="s">
        <v>0</v>
      </c>
      <c r="B3" s="166" t="s">
        <v>1</v>
      </c>
      <c r="C3" s="153"/>
      <c r="D3" s="141" t="s">
        <v>2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5"/>
      <c r="AB3" s="174"/>
      <c r="AC3" s="175"/>
    </row>
    <row r="4" spans="1:29" ht="13.5" thickBot="1">
      <c r="A4" s="138"/>
      <c r="B4" s="171"/>
      <c r="C4" s="138"/>
      <c r="D4" s="139" t="s">
        <v>4</v>
      </c>
      <c r="E4" s="140"/>
      <c r="F4" s="139" t="s">
        <v>5</v>
      </c>
      <c r="G4" s="140"/>
      <c r="H4" s="139" t="s">
        <v>25</v>
      </c>
      <c r="I4" s="140"/>
      <c r="J4" s="139" t="s">
        <v>26</v>
      </c>
      <c r="K4" s="140"/>
      <c r="L4" s="139" t="s">
        <v>27</v>
      </c>
      <c r="M4" s="140"/>
      <c r="N4" s="139" t="s">
        <v>28</v>
      </c>
      <c r="O4" s="140"/>
      <c r="P4" s="139" t="s">
        <v>29</v>
      </c>
      <c r="Q4" s="140"/>
      <c r="R4" s="139" t="s">
        <v>35</v>
      </c>
      <c r="S4" s="140"/>
      <c r="T4" s="139" t="s">
        <v>36</v>
      </c>
      <c r="U4" s="140"/>
      <c r="V4" s="139" t="s">
        <v>37</v>
      </c>
      <c r="W4" s="140"/>
      <c r="X4" s="139" t="s">
        <v>38</v>
      </c>
      <c r="Y4" s="140"/>
      <c r="Z4" s="159" t="s">
        <v>39</v>
      </c>
      <c r="AA4" s="160"/>
      <c r="AB4" s="176"/>
      <c r="AC4" s="177"/>
    </row>
    <row r="5" spans="1:29" ht="14.25" thickBot="1" thickTop="1">
      <c r="A5" s="2"/>
      <c r="B5" s="1"/>
      <c r="C5" s="156" t="s">
        <v>32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8"/>
      <c r="AB5" s="13"/>
      <c r="AC5" s="14"/>
    </row>
    <row r="6" spans="1:29" ht="13.5" thickBot="1">
      <c r="A6" s="3"/>
      <c r="B6" s="3"/>
      <c r="C6" s="3"/>
      <c r="D6" s="6"/>
      <c r="E6" s="3"/>
      <c r="F6" s="36"/>
      <c r="G6" s="4"/>
      <c r="H6" s="37"/>
      <c r="I6" s="16"/>
      <c r="J6" s="36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62"/>
      <c r="AC6" s="162"/>
    </row>
    <row r="7" spans="1:29" ht="16.5" thickBot="1" thickTop="1">
      <c r="A7" s="138" t="s">
        <v>6</v>
      </c>
      <c r="B7" s="142" t="s">
        <v>7</v>
      </c>
      <c r="C7" s="7"/>
      <c r="D7" s="65">
        <v>366705</v>
      </c>
      <c r="E7" s="22" t="s">
        <v>24</v>
      </c>
      <c r="F7" s="65">
        <v>365232</v>
      </c>
      <c r="G7" s="22" t="s">
        <v>24</v>
      </c>
      <c r="H7" s="65">
        <v>357281</v>
      </c>
      <c r="I7" s="22" t="s">
        <v>24</v>
      </c>
      <c r="J7" s="65">
        <v>348615</v>
      </c>
      <c r="K7" s="22" t="s">
        <v>24</v>
      </c>
      <c r="L7" s="65">
        <v>344633</v>
      </c>
      <c r="M7" s="22" t="s">
        <v>24</v>
      </c>
      <c r="N7" s="65">
        <v>341221</v>
      </c>
      <c r="O7" s="22" t="s">
        <v>24</v>
      </c>
      <c r="P7" s="65">
        <v>340809</v>
      </c>
      <c r="Q7" s="22" t="s">
        <v>24</v>
      </c>
      <c r="R7" s="65">
        <v>338111</v>
      </c>
      <c r="S7" s="22" t="s">
        <v>24</v>
      </c>
      <c r="T7" s="65">
        <v>334650</v>
      </c>
      <c r="U7" s="22" t="s">
        <v>24</v>
      </c>
      <c r="V7" s="65">
        <v>332897</v>
      </c>
      <c r="W7" s="22" t="s">
        <v>24</v>
      </c>
      <c r="X7" s="65">
        <v>335772</v>
      </c>
      <c r="Y7" s="22" t="s">
        <v>24</v>
      </c>
      <c r="Z7" s="71">
        <v>338643</v>
      </c>
      <c r="AA7" s="49" t="s">
        <v>24</v>
      </c>
      <c r="AB7" s="80"/>
      <c r="AC7" s="58"/>
    </row>
    <row r="8" spans="1:28" ht="37.5" thickBot="1" thickTop="1">
      <c r="A8" s="138"/>
      <c r="B8" s="143"/>
      <c r="C8" s="17" t="s">
        <v>19</v>
      </c>
      <c r="D8" s="41">
        <v>-865</v>
      </c>
      <c r="E8" s="42">
        <f>D8/367570</f>
        <v>-0.002353293250265256</v>
      </c>
      <c r="F8" s="41">
        <f>F7-D7</f>
        <v>-1473</v>
      </c>
      <c r="G8" s="42">
        <f>F8/D7</f>
        <v>-0.0040168527835726265</v>
      </c>
      <c r="H8" s="41">
        <f>H7-F7</f>
        <v>-7951</v>
      </c>
      <c r="I8" s="42">
        <f>H8/F7</f>
        <v>-0.021769724449117272</v>
      </c>
      <c r="J8" s="41">
        <f>J7-H7</f>
        <v>-8666</v>
      </c>
      <c r="K8" s="42">
        <f>J8/H7</f>
        <v>-0.02425541800431593</v>
      </c>
      <c r="L8" s="41">
        <f>L7-J7</f>
        <v>-3982</v>
      </c>
      <c r="M8" s="42">
        <f>L8/J7</f>
        <v>-0.011422342698965908</v>
      </c>
      <c r="N8" s="41">
        <f>N7-L7</f>
        <v>-3412</v>
      </c>
      <c r="O8" s="42">
        <f>N8/L7</f>
        <v>-0.009900386788264617</v>
      </c>
      <c r="P8" s="41">
        <f>P7-N7</f>
        <v>-412</v>
      </c>
      <c r="Q8" s="42">
        <f>P8/N7</f>
        <v>-0.001207428616644345</v>
      </c>
      <c r="R8" s="41">
        <f>R7-P7</f>
        <v>-2698</v>
      </c>
      <c r="S8" s="42">
        <f>R8/P7</f>
        <v>-0.007916457605286245</v>
      </c>
      <c r="T8" s="41">
        <f>T7-R7</f>
        <v>-3461</v>
      </c>
      <c r="U8" s="42">
        <f>T8/R7</f>
        <v>-0.01023628335073393</v>
      </c>
      <c r="V8" s="41">
        <f>V7-T7</f>
        <v>-1753</v>
      </c>
      <c r="W8" s="42">
        <f>V8/T7</f>
        <v>-0.005238308680711191</v>
      </c>
      <c r="X8" s="41">
        <f>X7-V7</f>
        <v>2875</v>
      </c>
      <c r="Y8" s="42">
        <f>X8/V7</f>
        <v>0.008636304923144395</v>
      </c>
      <c r="Z8" s="53">
        <f>Z7-X7</f>
        <v>2871</v>
      </c>
      <c r="AA8" s="56">
        <f>Z8/X7</f>
        <v>0.00855044494478396</v>
      </c>
      <c r="AB8" s="71">
        <f>(D7+F7+H7+J7+L7+N7+P7+R7+T7+V7+X7+Z7)/12</f>
        <v>345380.75</v>
      </c>
    </row>
    <row r="9" spans="1:28" ht="45.75" thickBot="1">
      <c r="A9" s="138"/>
      <c r="B9" s="144"/>
      <c r="C9" s="18" t="s">
        <v>20</v>
      </c>
      <c r="D9" s="33"/>
      <c r="E9" s="31"/>
      <c r="F9" s="33"/>
      <c r="G9" s="31"/>
      <c r="H9" s="33"/>
      <c r="I9" s="31"/>
      <c r="J9" s="33"/>
      <c r="K9" s="31"/>
      <c r="L9" s="38"/>
      <c r="M9" s="31"/>
      <c r="N9" s="38"/>
      <c r="O9" s="31"/>
      <c r="P9" s="38"/>
      <c r="Q9" s="31"/>
      <c r="R9" s="38"/>
      <c r="S9" s="31"/>
      <c r="T9" s="38"/>
      <c r="U9" s="31"/>
      <c r="V9" s="38"/>
      <c r="W9" s="31"/>
      <c r="X9" s="38"/>
      <c r="Y9" s="31"/>
      <c r="Z9" s="55"/>
      <c r="AA9" s="56"/>
      <c r="AB9" s="9"/>
    </row>
    <row r="10" spans="1:29" ht="16.5" thickBot="1" thickTop="1">
      <c r="A10" s="170" t="s">
        <v>8</v>
      </c>
      <c r="B10" s="142" t="s">
        <v>18</v>
      </c>
      <c r="C10" s="7"/>
      <c r="D10" s="34">
        <v>9183</v>
      </c>
      <c r="E10" s="23" t="s">
        <v>24</v>
      </c>
      <c r="F10" s="34">
        <v>7656</v>
      </c>
      <c r="G10" s="23" t="s">
        <v>24</v>
      </c>
      <c r="H10" s="34">
        <v>6303</v>
      </c>
      <c r="I10" s="23" t="s">
        <v>24</v>
      </c>
      <c r="J10" s="34">
        <v>5863</v>
      </c>
      <c r="K10" s="23" t="s">
        <v>24</v>
      </c>
      <c r="L10" s="34">
        <v>5303</v>
      </c>
      <c r="M10" s="23" t="s">
        <v>24</v>
      </c>
      <c r="N10" s="34">
        <v>7985</v>
      </c>
      <c r="O10" s="23" t="s">
        <v>24</v>
      </c>
      <c r="P10" s="34">
        <v>10361</v>
      </c>
      <c r="Q10" s="23" t="s">
        <v>24</v>
      </c>
      <c r="R10" s="34">
        <v>7081</v>
      </c>
      <c r="S10" s="23" t="s">
        <v>24</v>
      </c>
      <c r="T10" s="34">
        <v>8528</v>
      </c>
      <c r="U10" s="23" t="s">
        <v>24</v>
      </c>
      <c r="V10" s="34">
        <v>8594</v>
      </c>
      <c r="W10" s="23" t="s">
        <v>24</v>
      </c>
      <c r="X10" s="34">
        <v>10633</v>
      </c>
      <c r="Y10" s="23" t="s">
        <v>24</v>
      </c>
      <c r="Z10" s="50">
        <v>10732</v>
      </c>
      <c r="AA10" s="49" t="s">
        <v>24</v>
      </c>
      <c r="AB10" s="11">
        <f>D10+F10+H10+J10+L10+N10+P10+R10+T10+V10+X10+Z10</f>
        <v>98222</v>
      </c>
      <c r="AC10" s="11"/>
    </row>
    <row r="11" spans="1:28" ht="37.5" thickBot="1" thickTop="1">
      <c r="A11" s="172"/>
      <c r="B11" s="143"/>
      <c r="C11" s="17" t="s">
        <v>19</v>
      </c>
      <c r="D11" s="41">
        <v>1943</v>
      </c>
      <c r="E11" s="42">
        <f>D11/7240</f>
        <v>0.26837016574585637</v>
      </c>
      <c r="F11" s="41">
        <f>F10-D10</f>
        <v>-1527</v>
      </c>
      <c r="G11" s="42">
        <f>F11/D10</f>
        <v>-0.16628552760535772</v>
      </c>
      <c r="H11" s="41">
        <f>H10-F10</f>
        <v>-1353</v>
      </c>
      <c r="I11" s="42">
        <f>H11/F10</f>
        <v>-0.17672413793103448</v>
      </c>
      <c r="J11" s="41">
        <f>J10-H10</f>
        <v>-440</v>
      </c>
      <c r="K11" s="42">
        <f>J11/H10</f>
        <v>-0.06980802792321117</v>
      </c>
      <c r="L11" s="41">
        <f>L10-J10</f>
        <v>-560</v>
      </c>
      <c r="M11" s="42">
        <f>L11/J10</f>
        <v>-0.09551424185570527</v>
      </c>
      <c r="N11" s="41">
        <f>N10-L10</f>
        <v>2682</v>
      </c>
      <c r="O11" s="42">
        <f>N11/L10</f>
        <v>0.5057514614369225</v>
      </c>
      <c r="P11" s="41">
        <f>P10-N10</f>
        <v>2376</v>
      </c>
      <c r="Q11" s="42">
        <f>P11/N10</f>
        <v>0.29755792110206636</v>
      </c>
      <c r="R11" s="41">
        <f>R10-P10</f>
        <v>-3280</v>
      </c>
      <c r="S11" s="42">
        <f>R11/P10</f>
        <v>-0.3165717594826754</v>
      </c>
      <c r="T11" s="41">
        <f>T10-R10</f>
        <v>1447</v>
      </c>
      <c r="U11" s="42">
        <f>T11/R10</f>
        <v>0.2043496681259709</v>
      </c>
      <c r="V11" s="41">
        <f>V10-T10</f>
        <v>66</v>
      </c>
      <c r="W11" s="42">
        <f>V11/T10</f>
        <v>0.00773921200750469</v>
      </c>
      <c r="X11" s="41">
        <f>X10-V10</f>
        <v>2039</v>
      </c>
      <c r="Y11" s="42">
        <f>X11/V10</f>
        <v>0.23725855247847336</v>
      </c>
      <c r="Z11" s="53">
        <f>Z10-X10</f>
        <v>99</v>
      </c>
      <c r="AA11" s="56">
        <f>Z11/X10</f>
        <v>0.009310636697075143</v>
      </c>
      <c r="AB11" s="9"/>
    </row>
    <row r="12" spans="1:28" ht="45.75" thickBot="1">
      <c r="A12" s="171"/>
      <c r="B12" s="144"/>
      <c r="C12" s="18" t="s">
        <v>20</v>
      </c>
      <c r="D12" s="33"/>
      <c r="E12" s="31"/>
      <c r="F12" s="33"/>
      <c r="G12" s="31"/>
      <c r="H12" s="33"/>
      <c r="I12" s="31"/>
      <c r="J12" s="33"/>
      <c r="K12" s="31"/>
      <c r="L12" s="38"/>
      <c r="M12" s="31"/>
      <c r="N12" s="38"/>
      <c r="O12" s="31"/>
      <c r="P12" s="38"/>
      <c r="Q12" s="31"/>
      <c r="R12" s="38"/>
      <c r="S12" s="31"/>
      <c r="T12" s="38"/>
      <c r="U12" s="31"/>
      <c r="V12" s="38"/>
      <c r="W12" s="31"/>
      <c r="X12" s="38"/>
      <c r="Y12" s="31"/>
      <c r="Z12" s="55"/>
      <c r="AA12" s="56"/>
      <c r="AB12" s="9"/>
    </row>
    <row r="13" spans="1:29" ht="16.5" thickBot="1" thickTop="1">
      <c r="A13" s="138" t="s">
        <v>9</v>
      </c>
      <c r="B13" s="142" t="s">
        <v>16</v>
      </c>
      <c r="C13" s="20"/>
      <c r="D13" s="35">
        <v>4891</v>
      </c>
      <c r="E13" s="23" t="s">
        <v>24</v>
      </c>
      <c r="F13" s="35">
        <v>4497</v>
      </c>
      <c r="G13" s="23" t="s">
        <v>24</v>
      </c>
      <c r="H13" s="35">
        <v>5829</v>
      </c>
      <c r="I13" s="23" t="s">
        <v>24</v>
      </c>
      <c r="J13" s="35">
        <v>7160</v>
      </c>
      <c r="K13" s="23" t="s">
        <v>24</v>
      </c>
      <c r="L13" s="35">
        <v>4900</v>
      </c>
      <c r="M13" s="23" t="s">
        <v>24</v>
      </c>
      <c r="N13" s="35">
        <v>6409</v>
      </c>
      <c r="O13" s="23" t="s">
        <v>24</v>
      </c>
      <c r="P13" s="35">
        <v>5576</v>
      </c>
      <c r="Q13" s="23" t="s">
        <v>24</v>
      </c>
      <c r="R13" s="35">
        <v>3687</v>
      </c>
      <c r="S13" s="23" t="s">
        <v>24</v>
      </c>
      <c r="T13" s="35">
        <v>6194</v>
      </c>
      <c r="U13" s="23" t="s">
        <v>24</v>
      </c>
      <c r="V13" s="35">
        <v>3951</v>
      </c>
      <c r="W13" s="23" t="s">
        <v>24</v>
      </c>
      <c r="X13" s="35">
        <v>3955</v>
      </c>
      <c r="Y13" s="23" t="s">
        <v>24</v>
      </c>
      <c r="Z13" s="52">
        <v>3175</v>
      </c>
      <c r="AA13" s="49" t="s">
        <v>24</v>
      </c>
      <c r="AB13" s="11">
        <f>D13+F13+H13+J13+L13+N13+P13+R13+T13+V13+X13+Z13</f>
        <v>60224</v>
      </c>
      <c r="AC13" s="11"/>
    </row>
    <row r="14" spans="1:28" ht="37.5" thickBot="1" thickTop="1">
      <c r="A14" s="138"/>
      <c r="B14" s="143"/>
      <c r="C14" s="21" t="s">
        <v>19</v>
      </c>
      <c r="D14" s="41">
        <v>666</v>
      </c>
      <c r="E14" s="42">
        <f>D14/4225</f>
        <v>0.15763313609467455</v>
      </c>
      <c r="F14" s="41">
        <f>F13-D13</f>
        <v>-394</v>
      </c>
      <c r="G14" s="42">
        <f>F14/D13</f>
        <v>-0.0805561234921284</v>
      </c>
      <c r="H14" s="41">
        <f>H13-F13</f>
        <v>1332</v>
      </c>
      <c r="I14" s="42">
        <f>H14/F13</f>
        <v>0.2961974649766511</v>
      </c>
      <c r="J14" s="41">
        <f>J13-H13</f>
        <v>1331</v>
      </c>
      <c r="K14" s="42">
        <f>J14/H13</f>
        <v>0.22834105335392005</v>
      </c>
      <c r="L14" s="41">
        <f>L13-J13</f>
        <v>-2260</v>
      </c>
      <c r="M14" s="42">
        <f>L14/J13</f>
        <v>-0.31564245810055863</v>
      </c>
      <c r="N14" s="41">
        <f>N13-L13</f>
        <v>1509</v>
      </c>
      <c r="O14" s="42">
        <f>N14/L13</f>
        <v>0.30795918367346936</v>
      </c>
      <c r="P14" s="41">
        <f>P13-N13</f>
        <v>-833</v>
      </c>
      <c r="Q14" s="42">
        <f>P14/N13</f>
        <v>-0.129973474801061</v>
      </c>
      <c r="R14" s="41">
        <f>R13-P13</f>
        <v>-1889</v>
      </c>
      <c r="S14" s="42">
        <f>R14/P13</f>
        <v>-0.33877331420373025</v>
      </c>
      <c r="T14" s="41">
        <f>T13-R13</f>
        <v>2507</v>
      </c>
      <c r="U14" s="42">
        <f>T14/R13</f>
        <v>0.6799566042853268</v>
      </c>
      <c r="V14" s="41">
        <f>V13-T13</f>
        <v>-2243</v>
      </c>
      <c r="W14" s="42">
        <f>V14/T13</f>
        <v>-0.3621246367452373</v>
      </c>
      <c r="X14" s="41">
        <f>X13-V13</f>
        <v>4</v>
      </c>
      <c r="Y14" s="42">
        <f>X14/V13</f>
        <v>0.0010124019235636548</v>
      </c>
      <c r="Z14" s="53">
        <f>Z13-X13</f>
        <v>-780</v>
      </c>
      <c r="AA14" s="56">
        <f>Z14/X13</f>
        <v>-0.1972187104930468</v>
      </c>
      <c r="AB14" s="9"/>
    </row>
    <row r="15" spans="1:28" ht="45.75" thickBot="1">
      <c r="A15" s="138"/>
      <c r="B15" s="144"/>
      <c r="C15" s="18" t="s">
        <v>20</v>
      </c>
      <c r="D15" s="33"/>
      <c r="E15" s="31"/>
      <c r="F15" s="33"/>
      <c r="G15" s="31"/>
      <c r="H15" s="33"/>
      <c r="I15" s="31"/>
      <c r="J15" s="33"/>
      <c r="K15" s="31"/>
      <c r="L15" s="38"/>
      <c r="M15" s="31"/>
      <c r="N15" s="38"/>
      <c r="O15" s="31"/>
      <c r="P15" s="38"/>
      <c r="Q15" s="31"/>
      <c r="R15" s="38"/>
      <c r="S15" s="31"/>
      <c r="T15" s="38"/>
      <c r="U15" s="31"/>
      <c r="V15" s="38"/>
      <c r="W15" s="31"/>
      <c r="X15" s="38"/>
      <c r="Y15" s="31"/>
      <c r="Z15" s="55"/>
      <c r="AA15" s="56"/>
      <c r="AB15" s="9"/>
    </row>
    <row r="16" spans="1:29" ht="16.5" thickBot="1" thickTop="1">
      <c r="A16" s="138" t="s">
        <v>10</v>
      </c>
      <c r="B16" s="142" t="s">
        <v>17</v>
      </c>
      <c r="C16" s="20"/>
      <c r="D16" s="35">
        <v>1635</v>
      </c>
      <c r="E16" s="23" t="s">
        <v>24</v>
      </c>
      <c r="F16" s="35">
        <v>1854</v>
      </c>
      <c r="G16" s="23" t="s">
        <v>24</v>
      </c>
      <c r="H16" s="35">
        <v>1944</v>
      </c>
      <c r="I16" s="23" t="s">
        <v>24</v>
      </c>
      <c r="J16" s="35">
        <v>2679</v>
      </c>
      <c r="K16" s="23" t="s">
        <v>24</v>
      </c>
      <c r="L16" s="35">
        <v>2051</v>
      </c>
      <c r="M16" s="23" t="s">
        <v>24</v>
      </c>
      <c r="N16" s="35">
        <v>2576</v>
      </c>
      <c r="O16" s="23" t="s">
        <v>24</v>
      </c>
      <c r="P16" s="35">
        <v>2052</v>
      </c>
      <c r="Q16" s="23" t="s">
        <v>24</v>
      </c>
      <c r="R16" s="35">
        <v>1517</v>
      </c>
      <c r="S16" s="23" t="s">
        <v>24</v>
      </c>
      <c r="T16" s="35">
        <v>2492</v>
      </c>
      <c r="U16" s="23" t="s">
        <v>24</v>
      </c>
      <c r="V16" s="35">
        <v>1915</v>
      </c>
      <c r="W16" s="23" t="s">
        <v>24</v>
      </c>
      <c r="X16" s="35">
        <v>1518</v>
      </c>
      <c r="Y16" s="23" t="s">
        <v>24</v>
      </c>
      <c r="Z16" s="52">
        <v>1135</v>
      </c>
      <c r="AA16" s="49" t="s">
        <v>24</v>
      </c>
      <c r="AB16" s="11">
        <f>D16+F16+H16+J16+L16+N16+P16+R16+T16+V16+X16+Z16</f>
        <v>23368</v>
      </c>
      <c r="AC16" s="11"/>
    </row>
    <row r="17" spans="1:28" ht="37.5" thickBot="1" thickTop="1">
      <c r="A17" s="138"/>
      <c r="B17" s="143"/>
      <c r="C17" s="21" t="s">
        <v>19</v>
      </c>
      <c r="D17" s="41">
        <v>110</v>
      </c>
      <c r="E17" s="42">
        <f>D17/1525</f>
        <v>0.07213114754098361</v>
      </c>
      <c r="F17" s="41">
        <f>F16-D16</f>
        <v>219</v>
      </c>
      <c r="G17" s="42">
        <f>F17/D16</f>
        <v>0.13394495412844037</v>
      </c>
      <c r="H17" s="41">
        <f>H16-F16</f>
        <v>90</v>
      </c>
      <c r="I17" s="42">
        <f>H17/F16</f>
        <v>0.04854368932038835</v>
      </c>
      <c r="J17" s="41">
        <f>J16-H16</f>
        <v>735</v>
      </c>
      <c r="K17" s="42">
        <f>J17/H16</f>
        <v>0.37808641975308643</v>
      </c>
      <c r="L17" s="41">
        <f>L16-J16</f>
        <v>-628</v>
      </c>
      <c r="M17" s="42">
        <f>L17/J16</f>
        <v>-0.23441582680104517</v>
      </c>
      <c r="N17" s="41">
        <f>N16-L16</f>
        <v>525</v>
      </c>
      <c r="O17" s="42">
        <f>N17/L16</f>
        <v>0.25597269624573377</v>
      </c>
      <c r="P17" s="41">
        <f>P16-N16</f>
        <v>-524</v>
      </c>
      <c r="Q17" s="42">
        <f>P17/N16</f>
        <v>-0.20341614906832298</v>
      </c>
      <c r="R17" s="41">
        <f>R16-P16</f>
        <v>-535</v>
      </c>
      <c r="S17" s="42">
        <f>R17/P16</f>
        <v>-0.26072124756335285</v>
      </c>
      <c r="T17" s="41">
        <f>T16-R16</f>
        <v>975</v>
      </c>
      <c r="U17" s="42">
        <f>T17/R16</f>
        <v>0.6427158866183257</v>
      </c>
      <c r="V17" s="41">
        <f>V16-T16</f>
        <v>-577</v>
      </c>
      <c r="W17" s="42">
        <f>V17/T16</f>
        <v>-0.23154093097913322</v>
      </c>
      <c r="X17" s="41">
        <f>X16-V16</f>
        <v>-397</v>
      </c>
      <c r="Y17" s="42">
        <f>X17/V16</f>
        <v>-0.2073107049608355</v>
      </c>
      <c r="Z17" s="53">
        <f>Z16-X16</f>
        <v>-383</v>
      </c>
      <c r="AA17" s="56">
        <f>Z17/X16</f>
        <v>-0.2523056653491436</v>
      </c>
      <c r="AB17" s="9"/>
    </row>
    <row r="18" spans="1:28" ht="45.75" thickBot="1">
      <c r="A18" s="138"/>
      <c r="B18" s="144"/>
      <c r="C18" s="18" t="s">
        <v>20</v>
      </c>
      <c r="D18" s="33"/>
      <c r="E18" s="31"/>
      <c r="F18" s="33"/>
      <c r="G18" s="31"/>
      <c r="H18" s="33"/>
      <c r="I18" s="31"/>
      <c r="J18" s="33"/>
      <c r="K18" s="31"/>
      <c r="L18" s="38"/>
      <c r="M18" s="31"/>
      <c r="N18" s="38"/>
      <c r="O18" s="31"/>
      <c r="P18" s="38"/>
      <c r="Q18" s="31"/>
      <c r="R18" s="38"/>
      <c r="S18" s="31"/>
      <c r="T18" s="38"/>
      <c r="U18" s="31"/>
      <c r="V18" s="38"/>
      <c r="W18" s="31"/>
      <c r="X18" s="38"/>
      <c r="Y18" s="31"/>
      <c r="Z18" s="55"/>
      <c r="AA18" s="56"/>
      <c r="AB18" s="9"/>
    </row>
    <row r="19" spans="1:29" ht="17.25" thickBot="1" thickTop="1">
      <c r="A19" s="138" t="s">
        <v>11</v>
      </c>
      <c r="B19" s="142" t="s">
        <v>15</v>
      </c>
      <c r="C19" s="20"/>
      <c r="D19" s="35">
        <v>2927</v>
      </c>
      <c r="E19" s="23" t="s">
        <v>24</v>
      </c>
      <c r="F19" s="35">
        <v>2895</v>
      </c>
      <c r="G19" s="23" t="s">
        <v>24</v>
      </c>
      <c r="H19" s="35">
        <v>3113</v>
      </c>
      <c r="I19" s="23" t="s">
        <v>24</v>
      </c>
      <c r="J19" s="35">
        <v>3804</v>
      </c>
      <c r="K19" s="23" t="s">
        <v>24</v>
      </c>
      <c r="L19" s="35">
        <v>900</v>
      </c>
      <c r="M19" s="23" t="s">
        <v>24</v>
      </c>
      <c r="N19" s="35">
        <v>1118</v>
      </c>
      <c r="O19" s="23" t="s">
        <v>24</v>
      </c>
      <c r="P19" s="35">
        <v>1316</v>
      </c>
      <c r="Q19" s="23" t="s">
        <v>24</v>
      </c>
      <c r="R19" s="35">
        <v>1485</v>
      </c>
      <c r="S19" s="23" t="s">
        <v>24</v>
      </c>
      <c r="T19" s="35">
        <v>3946</v>
      </c>
      <c r="U19" s="23" t="s">
        <v>24</v>
      </c>
      <c r="V19" s="35">
        <v>2790</v>
      </c>
      <c r="W19" s="23" t="s">
        <v>24</v>
      </c>
      <c r="X19" s="35">
        <v>1215</v>
      </c>
      <c r="Y19" s="23" t="s">
        <v>24</v>
      </c>
      <c r="Z19" s="52">
        <v>2124</v>
      </c>
      <c r="AA19" s="49" t="s">
        <v>24</v>
      </c>
      <c r="AB19" s="15">
        <f>D19+F19+H19+J19+L19+N19+P19+R19+T19+V19+X19+Z19</f>
        <v>27633</v>
      </c>
      <c r="AC19" s="11"/>
    </row>
    <row r="20" spans="1:28" ht="37.5" thickBot="1" thickTop="1">
      <c r="A20" s="138"/>
      <c r="B20" s="143"/>
      <c r="C20" s="21" t="s">
        <v>19</v>
      </c>
      <c r="D20" s="41">
        <v>624</v>
      </c>
      <c r="E20" s="42">
        <f>D20/2303</f>
        <v>0.27095093356491534</v>
      </c>
      <c r="F20" s="41">
        <f>F19-D19</f>
        <v>-32</v>
      </c>
      <c r="G20" s="42">
        <f>F20/D19</f>
        <v>-0.01093269559275709</v>
      </c>
      <c r="H20" s="41">
        <f>H19-F19</f>
        <v>218</v>
      </c>
      <c r="I20" s="42">
        <f>H20/F19</f>
        <v>0.07530224525043178</v>
      </c>
      <c r="J20" s="41">
        <f>J19-H19</f>
        <v>691</v>
      </c>
      <c r="K20" s="42">
        <f>J20/H19</f>
        <v>0.22197237391583682</v>
      </c>
      <c r="L20" s="41">
        <f>L19-J19</f>
        <v>-2904</v>
      </c>
      <c r="M20" s="42">
        <f>L20/J19</f>
        <v>-0.7634069400630915</v>
      </c>
      <c r="N20" s="41">
        <f>N19-L19</f>
        <v>218</v>
      </c>
      <c r="O20" s="42">
        <f>N20/L19</f>
        <v>0.24222222222222223</v>
      </c>
      <c r="P20" s="41">
        <f>P19-N19</f>
        <v>198</v>
      </c>
      <c r="Q20" s="42">
        <f>P20/N19</f>
        <v>0.1771019677996422</v>
      </c>
      <c r="R20" s="41">
        <f>R19-P19</f>
        <v>169</v>
      </c>
      <c r="S20" s="42">
        <f>R20/P19</f>
        <v>0.128419452887538</v>
      </c>
      <c r="T20" s="41">
        <f>T19-R19</f>
        <v>2461</v>
      </c>
      <c r="U20" s="42">
        <f>T20/R19</f>
        <v>1.6572390572390572</v>
      </c>
      <c r="V20" s="41">
        <f>V19-T19</f>
        <v>-1156</v>
      </c>
      <c r="W20" s="42">
        <f>V20/T19</f>
        <v>-0.29295489102889</v>
      </c>
      <c r="X20" s="41">
        <f>X19-V19</f>
        <v>-1575</v>
      </c>
      <c r="Y20" s="42">
        <f>X20/V19</f>
        <v>-0.5645161290322581</v>
      </c>
      <c r="Z20" s="53">
        <f>Z19-X19</f>
        <v>909</v>
      </c>
      <c r="AA20" s="56">
        <f>Z20/X19</f>
        <v>0.7481481481481481</v>
      </c>
      <c r="AB20" s="12"/>
    </row>
    <row r="21" spans="1:28" ht="45.75" thickBot="1">
      <c r="A21" s="138"/>
      <c r="B21" s="144"/>
      <c r="C21" s="18" t="s">
        <v>20</v>
      </c>
      <c r="D21" s="33"/>
      <c r="E21" s="31"/>
      <c r="F21" s="33"/>
      <c r="G21" s="31"/>
      <c r="H21" s="33"/>
      <c r="I21" s="31"/>
      <c r="J21" s="33"/>
      <c r="K21" s="31"/>
      <c r="L21" s="38"/>
      <c r="M21" s="31"/>
      <c r="N21" s="38"/>
      <c r="O21" s="31"/>
      <c r="P21" s="38"/>
      <c r="Q21" s="31"/>
      <c r="R21" s="38"/>
      <c r="S21" s="31"/>
      <c r="T21" s="38"/>
      <c r="U21" s="31"/>
      <c r="V21" s="38"/>
      <c r="W21" s="31"/>
      <c r="X21" s="38"/>
      <c r="Y21" s="31"/>
      <c r="Z21" s="55"/>
      <c r="AA21" s="56"/>
      <c r="AB21" s="9"/>
    </row>
    <row r="22" spans="1:28" ht="13.5" thickBot="1">
      <c r="A22" s="141" t="s">
        <v>12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96"/>
      <c r="AB22" s="9"/>
    </row>
    <row r="23" spans="1:28" ht="15.75" thickBot="1">
      <c r="A23" s="138" t="s">
        <v>13</v>
      </c>
      <c r="B23" s="142" t="s">
        <v>14</v>
      </c>
      <c r="C23" s="5"/>
      <c r="D23" s="35">
        <v>5651</v>
      </c>
      <c r="E23" s="23" t="s">
        <v>24</v>
      </c>
      <c r="F23" s="35">
        <v>5895</v>
      </c>
      <c r="G23" s="23" t="s">
        <v>24</v>
      </c>
      <c r="H23" s="35">
        <v>6214</v>
      </c>
      <c r="I23" s="23" t="s">
        <v>24</v>
      </c>
      <c r="J23" s="35">
        <v>5712</v>
      </c>
      <c r="K23" s="23" t="s">
        <v>24</v>
      </c>
      <c r="L23" s="35">
        <v>5217</v>
      </c>
      <c r="M23" s="23" t="s">
        <v>24</v>
      </c>
      <c r="N23" s="35">
        <v>5176</v>
      </c>
      <c r="O23" s="23" t="s">
        <v>24</v>
      </c>
      <c r="P23" s="35">
        <v>5519</v>
      </c>
      <c r="Q23" s="23" t="s">
        <v>24</v>
      </c>
      <c r="R23" s="35">
        <v>5434</v>
      </c>
      <c r="S23" s="23" t="s">
        <v>24</v>
      </c>
      <c r="T23" s="35">
        <v>5342</v>
      </c>
      <c r="U23" s="23" t="s">
        <v>24</v>
      </c>
      <c r="V23" s="35">
        <v>5310</v>
      </c>
      <c r="W23" s="23" t="s">
        <v>24</v>
      </c>
      <c r="X23" s="35">
        <v>5202</v>
      </c>
      <c r="Y23" s="23" t="s">
        <v>24</v>
      </c>
      <c r="Z23" s="52">
        <v>5488</v>
      </c>
      <c r="AA23" s="49" t="s">
        <v>24</v>
      </c>
      <c r="AB23" s="9"/>
    </row>
    <row r="24" spans="1:28" ht="37.5" thickBot="1" thickTop="1">
      <c r="A24" s="138"/>
      <c r="B24" s="143"/>
      <c r="C24" s="21" t="s">
        <v>19</v>
      </c>
      <c r="D24" s="41">
        <v>130</v>
      </c>
      <c r="E24" s="42">
        <f>D24/5521</f>
        <v>0.023546458974823402</v>
      </c>
      <c r="F24" s="41">
        <f>F23-D23</f>
        <v>244</v>
      </c>
      <c r="G24" s="42">
        <f>F24/D23</f>
        <v>0.043178198548929396</v>
      </c>
      <c r="H24" s="41">
        <f>H23-F23</f>
        <v>319</v>
      </c>
      <c r="I24" s="42">
        <f>H24/F23</f>
        <v>0.054113655640373196</v>
      </c>
      <c r="J24" s="41">
        <f>J23-H23</f>
        <v>-502</v>
      </c>
      <c r="K24" s="42">
        <f>J24/H23</f>
        <v>-0.08078532346314773</v>
      </c>
      <c r="L24" s="41">
        <f>L23-J23</f>
        <v>-495</v>
      </c>
      <c r="M24" s="42">
        <f>L24/J23</f>
        <v>-0.08665966386554622</v>
      </c>
      <c r="N24" s="41">
        <f>N23-L23</f>
        <v>-41</v>
      </c>
      <c r="O24" s="42">
        <f>N24/L23</f>
        <v>-0.007858922752539774</v>
      </c>
      <c r="P24" s="41">
        <f>P23-N23</f>
        <v>343</v>
      </c>
      <c r="Q24" s="42">
        <f>P24/N23</f>
        <v>0.06626738794435857</v>
      </c>
      <c r="R24" s="41">
        <f>R23-P23</f>
        <v>-85</v>
      </c>
      <c r="S24" s="42">
        <f>R24/P23</f>
        <v>-0.015401340822612792</v>
      </c>
      <c r="T24" s="41">
        <f>T23-R23</f>
        <v>-92</v>
      </c>
      <c r="U24" s="42">
        <f>T24/R23</f>
        <v>-0.016930437983069563</v>
      </c>
      <c r="V24" s="41">
        <f>V23-T23</f>
        <v>-32</v>
      </c>
      <c r="W24" s="42">
        <f>V24/T23</f>
        <v>-0.005990265818045676</v>
      </c>
      <c r="X24" s="41">
        <f>X23-V23</f>
        <v>-108</v>
      </c>
      <c r="Y24" s="42">
        <f>X24/V23</f>
        <v>-0.020338983050847456</v>
      </c>
      <c r="Z24" s="53">
        <f>Z23-X23</f>
        <v>286</v>
      </c>
      <c r="AA24" s="56">
        <f>Z24/X23</f>
        <v>0.05497885428681276</v>
      </c>
      <c r="AB24" s="9"/>
    </row>
    <row r="25" spans="1:28" ht="45.75" thickBot="1">
      <c r="A25" s="138"/>
      <c r="B25" s="144"/>
      <c r="C25" s="18" t="s">
        <v>20</v>
      </c>
      <c r="D25" s="33"/>
      <c r="E25" s="31"/>
      <c r="F25" s="33"/>
      <c r="G25" s="31"/>
      <c r="H25" s="33"/>
      <c r="I25" s="31"/>
      <c r="J25" s="33"/>
      <c r="K25" s="31"/>
      <c r="L25" s="38"/>
      <c r="M25" s="31"/>
      <c r="N25" s="38"/>
      <c r="O25" s="31"/>
      <c r="P25" s="38"/>
      <c r="Q25" s="31"/>
      <c r="R25" s="38"/>
      <c r="S25" s="31"/>
      <c r="T25" s="38"/>
      <c r="U25" s="31"/>
      <c r="V25" s="38"/>
      <c r="W25" s="31"/>
      <c r="X25" s="38"/>
      <c r="Y25" s="31"/>
      <c r="Z25" s="55"/>
      <c r="AA25" s="56"/>
      <c r="AB25" s="9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88" t="s">
        <v>50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152" t="s">
        <v>0</v>
      </c>
      <c r="B31" s="166" t="s">
        <v>1</v>
      </c>
      <c r="C31" s="166"/>
      <c r="D31" s="141" t="s">
        <v>3</v>
      </c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54"/>
      <c r="U31" s="154"/>
      <c r="V31" s="154"/>
      <c r="W31" s="154"/>
      <c r="X31" s="154"/>
      <c r="Y31" s="154"/>
      <c r="Z31" s="154"/>
      <c r="AA31" s="155"/>
      <c r="AB31" s="145" t="s">
        <v>21</v>
      </c>
      <c r="AC31" s="148" t="s">
        <v>22</v>
      </c>
      <c r="AD31" s="149"/>
    </row>
    <row r="32" spans="1:30" ht="14.25" thickBot="1" thickTop="1">
      <c r="A32" s="152"/>
      <c r="B32" s="171"/>
      <c r="C32" s="167"/>
      <c r="D32" s="139" t="s">
        <v>4</v>
      </c>
      <c r="E32" s="140"/>
      <c r="F32" s="139" t="s">
        <v>5</v>
      </c>
      <c r="G32" s="140"/>
      <c r="H32" s="139" t="s">
        <v>25</v>
      </c>
      <c r="I32" s="140"/>
      <c r="J32" s="139" t="s">
        <v>26</v>
      </c>
      <c r="K32" s="140"/>
      <c r="L32" s="139" t="s">
        <v>27</v>
      </c>
      <c r="M32" s="140"/>
      <c r="N32" s="139" t="s">
        <v>28</v>
      </c>
      <c r="O32" s="140"/>
      <c r="P32" s="139" t="s">
        <v>29</v>
      </c>
      <c r="Q32" s="140"/>
      <c r="R32" s="139" t="s">
        <v>35</v>
      </c>
      <c r="S32" s="140"/>
      <c r="T32" s="139" t="s">
        <v>36</v>
      </c>
      <c r="U32" s="140"/>
      <c r="V32" s="139" t="s">
        <v>37</v>
      </c>
      <c r="W32" s="140"/>
      <c r="X32" s="139" t="s">
        <v>38</v>
      </c>
      <c r="Y32" s="140"/>
      <c r="Z32" s="159" t="s">
        <v>39</v>
      </c>
      <c r="AA32" s="160"/>
      <c r="AB32" s="146"/>
      <c r="AC32" s="150"/>
      <c r="AD32" s="151"/>
    </row>
    <row r="33" spans="1:30" ht="14.25" thickBot="1" thickTop="1">
      <c r="A33" s="2"/>
      <c r="B33" s="1"/>
      <c r="C33" s="168" t="s">
        <v>32</v>
      </c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79"/>
      <c r="U33" s="179"/>
      <c r="V33" s="179"/>
      <c r="W33" s="179"/>
      <c r="X33" s="179"/>
      <c r="Y33" s="179"/>
      <c r="Z33" s="164"/>
      <c r="AA33" s="165"/>
      <c r="AB33" s="147"/>
      <c r="AC33" s="24" t="s">
        <v>23</v>
      </c>
      <c r="AD33" s="25" t="s">
        <v>24</v>
      </c>
    </row>
    <row r="34" spans="1:30" ht="13.5" thickBot="1">
      <c r="A34" s="3"/>
      <c r="B34" s="3"/>
      <c r="C34" s="3"/>
      <c r="D34" s="6"/>
      <c r="E34" s="3"/>
      <c r="F34" s="36"/>
      <c r="G34" s="4"/>
      <c r="H34" s="37"/>
      <c r="I34" s="16"/>
      <c r="J34" s="36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87"/>
      <c r="AA34" s="154"/>
      <c r="AB34" s="173"/>
      <c r="AC34" s="162"/>
      <c r="AD34" s="163"/>
    </row>
    <row r="35" spans="1:30" ht="16.5" thickBot="1" thickTop="1">
      <c r="A35" s="138" t="s">
        <v>6</v>
      </c>
      <c r="B35" s="142" t="s">
        <v>7</v>
      </c>
      <c r="C35" s="7"/>
      <c r="D35" s="65">
        <v>342174</v>
      </c>
      <c r="E35" s="22" t="s">
        <v>24</v>
      </c>
      <c r="F35" s="65">
        <v>343402</v>
      </c>
      <c r="G35" s="22" t="s">
        <v>24</v>
      </c>
      <c r="H35" s="65">
        <v>343317</v>
      </c>
      <c r="I35" s="22" t="s">
        <v>24</v>
      </c>
      <c r="J35" s="65">
        <v>343451</v>
      </c>
      <c r="K35" s="22" t="s">
        <v>24</v>
      </c>
      <c r="L35" s="65">
        <v>341911</v>
      </c>
      <c r="M35" s="22" t="s">
        <v>24</v>
      </c>
      <c r="N35" s="65">
        <v>344025</v>
      </c>
      <c r="O35" s="22" t="s">
        <v>24</v>
      </c>
      <c r="P35" s="65">
        <v>347701</v>
      </c>
      <c r="Q35" s="22" t="s">
        <v>24</v>
      </c>
      <c r="R35" s="65">
        <v>350410</v>
      </c>
      <c r="S35" s="22" t="s">
        <v>24</v>
      </c>
      <c r="T35" s="65">
        <v>350772</v>
      </c>
      <c r="U35" s="22" t="s">
        <v>24</v>
      </c>
      <c r="V35" s="65">
        <v>351444</v>
      </c>
      <c r="W35" s="22" t="s">
        <v>24</v>
      </c>
      <c r="X35" s="65">
        <v>352563</v>
      </c>
      <c r="Y35" s="22" t="s">
        <v>24</v>
      </c>
      <c r="Z35" s="71">
        <v>354577</v>
      </c>
      <c r="AA35" s="49" t="s">
        <v>24</v>
      </c>
      <c r="AB35" s="178" t="s">
        <v>31</v>
      </c>
      <c r="AC35" s="194"/>
      <c r="AD35" s="57"/>
    </row>
    <row r="36" spans="1:29" ht="37.5" thickBot="1" thickTop="1">
      <c r="A36" s="138"/>
      <c r="B36" s="143"/>
      <c r="C36" s="17" t="s">
        <v>19</v>
      </c>
      <c r="D36" s="32">
        <v>3531</v>
      </c>
      <c r="E36" s="30">
        <v>0.0104</v>
      </c>
      <c r="F36" s="32">
        <f>F35-D35</f>
        <v>1228</v>
      </c>
      <c r="G36" s="30">
        <f>F36/D35</f>
        <v>0.0035888173853068908</v>
      </c>
      <c r="H36" s="32">
        <f>H35-F35</f>
        <v>-85</v>
      </c>
      <c r="I36" s="30">
        <f>H36/F35</f>
        <v>-0.0002475233108718062</v>
      </c>
      <c r="J36" s="32">
        <f>J35-H35</f>
        <v>134</v>
      </c>
      <c r="K36" s="30">
        <f>J36/H35</f>
        <v>0.000390309830273479</v>
      </c>
      <c r="L36" s="32">
        <f>L35-J35</f>
        <v>-1540</v>
      </c>
      <c r="M36" s="30">
        <f>L36/J35</f>
        <v>-0.004483900177900195</v>
      </c>
      <c r="N36" s="32">
        <f>N35-L35</f>
        <v>2114</v>
      </c>
      <c r="O36" s="30">
        <f>N36/L35</f>
        <v>0.006182895548841658</v>
      </c>
      <c r="P36" s="32">
        <f>P35-N35</f>
        <v>3676</v>
      </c>
      <c r="Q36" s="30">
        <f>P36/N35</f>
        <v>0.010685269965845505</v>
      </c>
      <c r="R36" s="32">
        <f>R35-P35</f>
        <v>2709</v>
      </c>
      <c r="S36" s="30">
        <f>R36/P35</f>
        <v>0.00779117690199338</v>
      </c>
      <c r="T36" s="41">
        <f>T35-R35</f>
        <v>362</v>
      </c>
      <c r="U36" s="42">
        <f>T36/R35</f>
        <v>0.0010330755400816186</v>
      </c>
      <c r="V36" s="41">
        <f>V35-T35</f>
        <v>672</v>
      </c>
      <c r="W36" s="42">
        <f>V36/T35</f>
        <v>0.001915774349149875</v>
      </c>
      <c r="X36" s="41">
        <f>X35-V35</f>
        <v>1119</v>
      </c>
      <c r="Y36" s="42">
        <f>X36/V35</f>
        <v>0.003184006555809745</v>
      </c>
      <c r="Z36" s="53">
        <f>Z35-X35</f>
        <v>2014</v>
      </c>
      <c r="AA36" s="54">
        <f>Z36/X35</f>
        <v>0.005712454228038677</v>
      </c>
      <c r="AB36" s="71">
        <f>(D35+F35+H35+J35+L35+N35+P35+R35+T35+V35+X35+Z35)/12</f>
        <v>347145.5833333333</v>
      </c>
      <c r="AC36" s="9"/>
    </row>
    <row r="37" spans="1:29" ht="45.75" thickBot="1">
      <c r="A37" s="138"/>
      <c r="B37" s="144"/>
      <c r="C37" s="18" t="s">
        <v>20</v>
      </c>
      <c r="D37" s="67">
        <f>D35-D7</f>
        <v>-24531</v>
      </c>
      <c r="E37" s="31">
        <f>D37/D7</f>
        <v>-0.066895733627848</v>
      </c>
      <c r="F37" s="67">
        <f>F35-F7</f>
        <v>-21830</v>
      </c>
      <c r="G37" s="31">
        <f>F37/F7</f>
        <v>-0.05977022823848951</v>
      </c>
      <c r="H37" s="67">
        <f>H35-H7</f>
        <v>-13964</v>
      </c>
      <c r="I37" s="31">
        <f>H37/H7</f>
        <v>-0.03908408227697527</v>
      </c>
      <c r="J37" s="33">
        <f>J35-J7</f>
        <v>-5164</v>
      </c>
      <c r="K37" s="31">
        <f>J37/J7</f>
        <v>-0.014812902485549962</v>
      </c>
      <c r="L37" s="38">
        <f>L35-L7</f>
        <v>-2722</v>
      </c>
      <c r="M37" s="31">
        <f>L37/L7</f>
        <v>-0.007898256986417435</v>
      </c>
      <c r="N37" s="38">
        <f>N35-N7</f>
        <v>2804</v>
      </c>
      <c r="O37" s="31">
        <f>N37/N7</f>
        <v>0.008217548157938697</v>
      </c>
      <c r="P37" s="38">
        <f>P35-P7</f>
        <v>6892</v>
      </c>
      <c r="Q37" s="31">
        <f>P37/P7</f>
        <v>0.020222470650716383</v>
      </c>
      <c r="R37" s="38">
        <f>R35-R7</f>
        <v>12299</v>
      </c>
      <c r="S37" s="31">
        <f>R37/R7</f>
        <v>0.036375628122125574</v>
      </c>
      <c r="T37" s="38">
        <f>T35-T7</f>
        <v>16122</v>
      </c>
      <c r="U37" s="31">
        <f>T37/T7</f>
        <v>0.048175705961452264</v>
      </c>
      <c r="V37" s="38">
        <f>V35-V7</f>
        <v>18547</v>
      </c>
      <c r="W37" s="31">
        <f>V37/V7</f>
        <v>0.05571392953375969</v>
      </c>
      <c r="X37" s="38">
        <f>X35-X7</f>
        <v>16791</v>
      </c>
      <c r="Y37" s="31">
        <f>X37/X7</f>
        <v>0.05000714770737286</v>
      </c>
      <c r="Z37" s="55">
        <f>Z35-Z7</f>
        <v>15934</v>
      </c>
      <c r="AA37" s="56">
        <f>Z37/Z7</f>
        <v>0.04705250071609335</v>
      </c>
      <c r="AB37" s="10"/>
      <c r="AC37" s="43"/>
    </row>
    <row r="38" spans="1:30" ht="37.5" thickBot="1" thickTop="1">
      <c r="A38" s="138" t="s">
        <v>8</v>
      </c>
      <c r="B38" s="142" t="s">
        <v>18</v>
      </c>
      <c r="C38" s="19"/>
      <c r="D38" s="34">
        <v>10488</v>
      </c>
      <c r="E38" s="23" t="s">
        <v>24</v>
      </c>
      <c r="F38" s="34">
        <v>7696</v>
      </c>
      <c r="G38" s="23" t="s">
        <v>24</v>
      </c>
      <c r="H38" s="34">
        <v>8000</v>
      </c>
      <c r="I38" s="23" t="s">
        <v>24</v>
      </c>
      <c r="J38" s="34">
        <v>7710</v>
      </c>
      <c r="K38" s="23" t="s">
        <v>24</v>
      </c>
      <c r="L38" s="34">
        <v>6306</v>
      </c>
      <c r="M38" s="23" t="s">
        <v>24</v>
      </c>
      <c r="N38" s="34">
        <v>9968</v>
      </c>
      <c r="O38" s="23" t="s">
        <v>24</v>
      </c>
      <c r="P38" s="34">
        <v>10189</v>
      </c>
      <c r="Q38" s="23" t="s">
        <v>24</v>
      </c>
      <c r="R38" s="34">
        <v>8811</v>
      </c>
      <c r="S38" s="23" t="s">
        <v>24</v>
      </c>
      <c r="T38" s="34">
        <v>9095</v>
      </c>
      <c r="U38" s="23" t="s">
        <v>24</v>
      </c>
      <c r="V38" s="34">
        <v>8603</v>
      </c>
      <c r="W38" s="23" t="s">
        <v>24</v>
      </c>
      <c r="X38" s="34">
        <v>7785</v>
      </c>
      <c r="Y38" s="23" t="s">
        <v>24</v>
      </c>
      <c r="Z38" s="50">
        <v>8685</v>
      </c>
      <c r="AA38" s="49" t="s">
        <v>24</v>
      </c>
      <c r="AB38" s="39">
        <f>D38+F38+H38+J38+L38+N38+P38+R38+T38+V38+X38+Z38</f>
        <v>103336</v>
      </c>
      <c r="AC38" s="26" t="s">
        <v>40</v>
      </c>
      <c r="AD38" s="29">
        <v>0.0521</v>
      </c>
    </row>
    <row r="39" spans="1:32" ht="37.5" thickBot="1" thickTop="1">
      <c r="A39" s="138"/>
      <c r="B39" s="143"/>
      <c r="C39" s="17" t="s">
        <v>19</v>
      </c>
      <c r="D39" s="32">
        <v>-244</v>
      </c>
      <c r="E39" s="30">
        <f>D39/10732</f>
        <v>-0.022735743570629893</v>
      </c>
      <c r="F39" s="32">
        <f>F38-D38</f>
        <v>-2792</v>
      </c>
      <c r="G39" s="30">
        <f>F39/D38</f>
        <v>-0.2662090007627765</v>
      </c>
      <c r="H39" s="32">
        <f>H38-F38</f>
        <v>304</v>
      </c>
      <c r="I39" s="30">
        <f>H39/F38</f>
        <v>0.0395010395010395</v>
      </c>
      <c r="J39" s="32">
        <f>J38-H38</f>
        <v>-290</v>
      </c>
      <c r="K39" s="30">
        <f>J39/H38</f>
        <v>-0.03625</v>
      </c>
      <c r="L39" s="32">
        <f>L38-J38</f>
        <v>-1404</v>
      </c>
      <c r="M39" s="30">
        <f>L39/J38</f>
        <v>-0.1821011673151751</v>
      </c>
      <c r="N39" s="32">
        <f>N38-L38</f>
        <v>3662</v>
      </c>
      <c r="O39" s="30">
        <f>N39/L38</f>
        <v>0.5807167776720583</v>
      </c>
      <c r="P39" s="32">
        <f>P38-N38</f>
        <v>221</v>
      </c>
      <c r="Q39" s="30">
        <f>P39/N38</f>
        <v>0.022170947030497594</v>
      </c>
      <c r="R39" s="32">
        <f>R38-P38</f>
        <v>-1378</v>
      </c>
      <c r="S39" s="30">
        <f>R39/P38</f>
        <v>-0.13524389047011484</v>
      </c>
      <c r="T39" s="41">
        <f>T38-R38</f>
        <v>284</v>
      </c>
      <c r="U39" s="42">
        <f>T39/R38</f>
        <v>0.03223243672681875</v>
      </c>
      <c r="V39" s="41">
        <f>V38-T38</f>
        <v>-492</v>
      </c>
      <c r="W39" s="42">
        <f>V39/T38</f>
        <v>-0.05409565695437053</v>
      </c>
      <c r="X39" s="41">
        <f>X38-V38</f>
        <v>-818</v>
      </c>
      <c r="Y39" s="42">
        <f>X39/V38</f>
        <v>-0.0950831105428339</v>
      </c>
      <c r="Z39" s="53">
        <f>Z38-X38</f>
        <v>900</v>
      </c>
      <c r="AA39" s="54">
        <f>Z39/X38</f>
        <v>0.11560693641618497</v>
      </c>
      <c r="AB39" s="101">
        <f>V38+X38+Z38</f>
        <v>25073</v>
      </c>
      <c r="AC39" s="48"/>
      <c r="AD39" s="77"/>
      <c r="AF39" s="81"/>
    </row>
    <row r="40" spans="1:30" ht="45.75" thickBot="1">
      <c r="A40" s="138"/>
      <c r="B40" s="144"/>
      <c r="C40" s="18" t="s">
        <v>20</v>
      </c>
      <c r="D40" s="33">
        <f>D38-D10</f>
        <v>1305</v>
      </c>
      <c r="E40" s="31">
        <f>D40/D10</f>
        <v>0.14211042143090494</v>
      </c>
      <c r="F40" s="33">
        <f>F38-F10</f>
        <v>40</v>
      </c>
      <c r="G40" s="31">
        <f>F40/F10</f>
        <v>0.00522466039707419</v>
      </c>
      <c r="H40" s="33">
        <f>H38-H10</f>
        <v>1697</v>
      </c>
      <c r="I40" s="31">
        <f>H40/H10</f>
        <v>0.2692368713311122</v>
      </c>
      <c r="J40" s="33">
        <f>J38-J10</f>
        <v>1847</v>
      </c>
      <c r="K40" s="31">
        <f>J40/J10</f>
        <v>0.3150264369776565</v>
      </c>
      <c r="L40" s="38">
        <f>L38-L10</f>
        <v>1003</v>
      </c>
      <c r="M40" s="31">
        <f>L40/L10</f>
        <v>0.18913822364699226</v>
      </c>
      <c r="N40" s="38">
        <f>N38-N10</f>
        <v>1983</v>
      </c>
      <c r="O40" s="31">
        <f>N40/N10</f>
        <v>0.24834063869755793</v>
      </c>
      <c r="P40" s="38">
        <f>P38-P10</f>
        <v>-172</v>
      </c>
      <c r="Q40" s="31">
        <f>P40/P10</f>
        <v>-0.01660071421677444</v>
      </c>
      <c r="R40" s="38">
        <f>R38-R10</f>
        <v>1730</v>
      </c>
      <c r="S40" s="31">
        <f>R40/R10</f>
        <v>0.2443157746081062</v>
      </c>
      <c r="T40" s="38">
        <f>T38-T10</f>
        <v>567</v>
      </c>
      <c r="U40" s="31">
        <f>T40/T10</f>
        <v>0.06648686679174484</v>
      </c>
      <c r="V40" s="38">
        <f>V38-V10</f>
        <v>9</v>
      </c>
      <c r="W40" s="31">
        <f>V40/V10</f>
        <v>0.001047242262043286</v>
      </c>
      <c r="X40" s="38">
        <f>X38-X10</f>
        <v>-2848</v>
      </c>
      <c r="Y40" s="31">
        <f>X40/X10</f>
        <v>-0.26784538700272736</v>
      </c>
      <c r="Z40" s="55">
        <f>Z38-Z10</f>
        <v>-2047</v>
      </c>
      <c r="AA40" s="56">
        <f>Z40/Z10</f>
        <v>-0.19073797987327618</v>
      </c>
      <c r="AB40" s="101"/>
      <c r="AC40" s="76"/>
      <c r="AD40" s="47"/>
    </row>
    <row r="41" spans="1:30" ht="46.5" thickBot="1" thickTop="1">
      <c r="A41" s="138" t="s">
        <v>9</v>
      </c>
      <c r="B41" s="142" t="s">
        <v>16</v>
      </c>
      <c r="C41" s="20"/>
      <c r="D41" s="35">
        <v>3459</v>
      </c>
      <c r="E41" s="23" t="s">
        <v>24</v>
      </c>
      <c r="F41" s="35">
        <v>3155</v>
      </c>
      <c r="G41" s="23" t="s">
        <v>24</v>
      </c>
      <c r="H41" s="35">
        <v>4269</v>
      </c>
      <c r="I41" s="23" t="s">
        <v>24</v>
      </c>
      <c r="J41" s="35">
        <v>3911</v>
      </c>
      <c r="K41" s="23" t="s">
        <v>24</v>
      </c>
      <c r="L41" s="35">
        <v>4374</v>
      </c>
      <c r="M41" s="23" t="s">
        <v>24</v>
      </c>
      <c r="N41" s="35">
        <v>4121</v>
      </c>
      <c r="O41" s="23" t="s">
        <v>24</v>
      </c>
      <c r="P41" s="35">
        <v>3349</v>
      </c>
      <c r="Q41" s="23" t="s">
        <v>24</v>
      </c>
      <c r="R41" s="35">
        <v>2845</v>
      </c>
      <c r="S41" s="23" t="s">
        <v>24</v>
      </c>
      <c r="T41" s="35">
        <v>5160</v>
      </c>
      <c r="U41" s="23" t="s">
        <v>24</v>
      </c>
      <c r="V41" s="35">
        <v>3822</v>
      </c>
      <c r="W41" s="23" t="s">
        <v>24</v>
      </c>
      <c r="X41" s="35">
        <v>3465</v>
      </c>
      <c r="Y41" s="23" t="s">
        <v>24</v>
      </c>
      <c r="Z41" s="52">
        <v>3097</v>
      </c>
      <c r="AA41" s="49" t="s">
        <v>24</v>
      </c>
      <c r="AB41" s="39">
        <f>D41+F41+H41+J41+L41+N41+P41+R41+T41+V41+X41+Z41</f>
        <v>45027</v>
      </c>
      <c r="AC41" s="26" t="s">
        <v>41</v>
      </c>
      <c r="AD41" s="29">
        <v>-0.2523</v>
      </c>
    </row>
    <row r="42" spans="1:32" ht="37.5" thickBot="1" thickTop="1">
      <c r="A42" s="138"/>
      <c r="B42" s="143"/>
      <c r="C42" s="21" t="s">
        <v>19</v>
      </c>
      <c r="D42" s="32">
        <v>284</v>
      </c>
      <c r="E42" s="30">
        <f>D42/3175</f>
        <v>0.0894488188976378</v>
      </c>
      <c r="F42" s="32">
        <f>F41-D41</f>
        <v>-304</v>
      </c>
      <c r="G42" s="30">
        <f>F42/D41</f>
        <v>-0.08788667244868459</v>
      </c>
      <c r="H42" s="32">
        <f>H41-F41</f>
        <v>1114</v>
      </c>
      <c r="I42" s="30">
        <f>H42/F41</f>
        <v>0.3530903328050713</v>
      </c>
      <c r="J42" s="32">
        <f>J41-H41</f>
        <v>-358</v>
      </c>
      <c r="K42" s="30">
        <f>J42/H41</f>
        <v>-0.08386038884984774</v>
      </c>
      <c r="L42" s="32">
        <f>L41-J41</f>
        <v>463</v>
      </c>
      <c r="M42" s="30">
        <f>L42/J41</f>
        <v>0.11838404500127844</v>
      </c>
      <c r="N42" s="32">
        <f>N41-L41</f>
        <v>-253</v>
      </c>
      <c r="O42" s="30">
        <f>N42/L41</f>
        <v>-0.05784179240969364</v>
      </c>
      <c r="P42" s="32">
        <f>P41-N41</f>
        <v>-772</v>
      </c>
      <c r="Q42" s="30">
        <f>P42/N41</f>
        <v>-0.1873331715603009</v>
      </c>
      <c r="R42" s="32">
        <f>R41-P41</f>
        <v>-504</v>
      </c>
      <c r="S42" s="30">
        <f>R42/P41</f>
        <v>-0.15049268438339802</v>
      </c>
      <c r="T42" s="41">
        <f>T41-R41</f>
        <v>2315</v>
      </c>
      <c r="U42" s="42">
        <f>T42/R41</f>
        <v>0.8137082601054482</v>
      </c>
      <c r="V42" s="41">
        <f>V41-T41</f>
        <v>-1338</v>
      </c>
      <c r="W42" s="42">
        <f>V42/T41</f>
        <v>-0.2593023255813954</v>
      </c>
      <c r="X42" s="41">
        <f>X41-V41</f>
        <v>-357</v>
      </c>
      <c r="Y42" s="42">
        <f>X42/V41</f>
        <v>-0.09340659340659341</v>
      </c>
      <c r="Z42" s="53">
        <f>Z41-X41</f>
        <v>-368</v>
      </c>
      <c r="AA42" s="54">
        <f>Z42/X41</f>
        <v>-0.1062049062049062</v>
      </c>
      <c r="AB42" s="101">
        <f>V41+X41+Z41</f>
        <v>10384</v>
      </c>
      <c r="AC42" s="48"/>
      <c r="AD42" s="77"/>
      <c r="AF42" s="81"/>
    </row>
    <row r="43" spans="1:30" ht="45.75" thickBot="1">
      <c r="A43" s="138"/>
      <c r="B43" s="144"/>
      <c r="C43" s="18" t="s">
        <v>20</v>
      </c>
      <c r="D43" s="33">
        <f>D41-D13</f>
        <v>-1432</v>
      </c>
      <c r="E43" s="31">
        <f>D43/D13</f>
        <v>-0.29278266203230424</v>
      </c>
      <c r="F43" s="33">
        <f>F41-F13</f>
        <v>-1342</v>
      </c>
      <c r="G43" s="31">
        <f>F43/F13</f>
        <v>-0.298421169668668</v>
      </c>
      <c r="H43" s="33">
        <f>H41-H13</f>
        <v>-1560</v>
      </c>
      <c r="I43" s="31">
        <f>H43/H13</f>
        <v>-0.2676273803396809</v>
      </c>
      <c r="J43" s="33">
        <f>J41-J13</f>
        <v>-3249</v>
      </c>
      <c r="K43" s="31">
        <f>J43/J13</f>
        <v>-0.4537709497206704</v>
      </c>
      <c r="L43" s="38">
        <f>L41-L13</f>
        <v>-526</v>
      </c>
      <c r="M43" s="31">
        <f>L43/L13</f>
        <v>-0.1073469387755102</v>
      </c>
      <c r="N43" s="38">
        <f>N41-N13</f>
        <v>-2288</v>
      </c>
      <c r="O43" s="31">
        <f>N43/N13</f>
        <v>-0.35699797160243407</v>
      </c>
      <c r="P43" s="38">
        <f>P41-P13</f>
        <v>-2227</v>
      </c>
      <c r="Q43" s="31">
        <f>P43/P13</f>
        <v>-0.39939024390243905</v>
      </c>
      <c r="R43" s="38">
        <f>R41-R13</f>
        <v>-842</v>
      </c>
      <c r="S43" s="31">
        <f>R43/R13</f>
        <v>-0.22836994846758882</v>
      </c>
      <c r="T43" s="38">
        <f>T41-T13</f>
        <v>-1034</v>
      </c>
      <c r="U43" s="31">
        <f>T43/T13</f>
        <v>-0.16693574426864707</v>
      </c>
      <c r="V43" s="38">
        <f>V41-V13</f>
        <v>-129</v>
      </c>
      <c r="W43" s="31">
        <f>V43/V13</f>
        <v>-0.032649962034927864</v>
      </c>
      <c r="X43" s="38">
        <f>X41-X13</f>
        <v>-490</v>
      </c>
      <c r="Y43" s="31">
        <f>X43/X13</f>
        <v>-0.12389380530973451</v>
      </c>
      <c r="Z43" s="55">
        <f>Z41-Z13</f>
        <v>-78</v>
      </c>
      <c r="AA43" s="56">
        <f>Z43/Z13</f>
        <v>-0.024566929133858266</v>
      </c>
      <c r="AB43" s="101"/>
      <c r="AC43" s="48"/>
      <c r="AD43" s="47"/>
    </row>
    <row r="44" spans="1:30" ht="46.5" thickBot="1" thickTop="1">
      <c r="A44" s="138" t="s">
        <v>10</v>
      </c>
      <c r="B44" s="142" t="s">
        <v>17</v>
      </c>
      <c r="C44" s="20"/>
      <c r="D44" s="35">
        <v>1218</v>
      </c>
      <c r="E44" s="23" t="s">
        <v>24</v>
      </c>
      <c r="F44" s="35">
        <v>1242</v>
      </c>
      <c r="G44" s="23" t="s">
        <v>24</v>
      </c>
      <c r="H44" s="35">
        <v>1464</v>
      </c>
      <c r="I44" s="23" t="s">
        <v>24</v>
      </c>
      <c r="J44" s="35">
        <v>1489</v>
      </c>
      <c r="K44" s="23" t="s">
        <v>24</v>
      </c>
      <c r="L44" s="35">
        <v>1505</v>
      </c>
      <c r="M44" s="23" t="s">
        <v>24</v>
      </c>
      <c r="N44" s="35">
        <v>1410</v>
      </c>
      <c r="O44" s="23" t="s">
        <v>24</v>
      </c>
      <c r="P44" s="35">
        <v>1223</v>
      </c>
      <c r="Q44" s="23" t="s">
        <v>24</v>
      </c>
      <c r="R44" s="35">
        <v>1187</v>
      </c>
      <c r="S44" s="23" t="s">
        <v>24</v>
      </c>
      <c r="T44" s="35">
        <v>1807</v>
      </c>
      <c r="U44" s="23" t="s">
        <v>24</v>
      </c>
      <c r="V44" s="35">
        <v>1350</v>
      </c>
      <c r="W44" s="23" t="s">
        <v>24</v>
      </c>
      <c r="X44" s="35">
        <v>1171</v>
      </c>
      <c r="Y44" s="23" t="s">
        <v>24</v>
      </c>
      <c r="Z44" s="52">
        <v>1052</v>
      </c>
      <c r="AA44" s="49" t="s">
        <v>24</v>
      </c>
      <c r="AB44" s="39">
        <f>D44+F44+H44+J44+L44+N44+P44+R44+T44+V44+X44+Z44</f>
        <v>16118</v>
      </c>
      <c r="AC44" s="26" t="s">
        <v>42</v>
      </c>
      <c r="AD44" s="29">
        <v>-0.3103</v>
      </c>
    </row>
    <row r="45" spans="1:32" ht="37.5" thickBot="1" thickTop="1">
      <c r="A45" s="138"/>
      <c r="B45" s="143"/>
      <c r="C45" s="21" t="s">
        <v>19</v>
      </c>
      <c r="D45" s="32">
        <v>83</v>
      </c>
      <c r="E45" s="30">
        <f>D45/1135</f>
        <v>0.07312775330396476</v>
      </c>
      <c r="F45" s="32">
        <f>F44-D44</f>
        <v>24</v>
      </c>
      <c r="G45" s="30">
        <f>F45/D44</f>
        <v>0.019704433497536946</v>
      </c>
      <c r="H45" s="32">
        <f>H44-F44</f>
        <v>222</v>
      </c>
      <c r="I45" s="30">
        <f>H45/F44</f>
        <v>0.178743961352657</v>
      </c>
      <c r="J45" s="32">
        <f>J44-H44</f>
        <v>25</v>
      </c>
      <c r="K45" s="30">
        <f>J45/H44</f>
        <v>0.01707650273224044</v>
      </c>
      <c r="L45" s="32">
        <f>L44-J44</f>
        <v>16</v>
      </c>
      <c r="M45" s="30">
        <f>L45/J44</f>
        <v>0.010745466756212223</v>
      </c>
      <c r="N45" s="32">
        <f>N44-L44</f>
        <v>-95</v>
      </c>
      <c r="O45" s="30">
        <f>N45/L44</f>
        <v>-0.06312292358803986</v>
      </c>
      <c r="P45" s="32">
        <f>P44-N44</f>
        <v>-187</v>
      </c>
      <c r="Q45" s="30">
        <f>P45/N44</f>
        <v>-0.1326241134751773</v>
      </c>
      <c r="R45" s="32">
        <f>R44-P44</f>
        <v>-36</v>
      </c>
      <c r="S45" s="30">
        <f>R45/P44</f>
        <v>-0.029435813573180702</v>
      </c>
      <c r="T45" s="41">
        <f>T44-R44</f>
        <v>620</v>
      </c>
      <c r="U45" s="42">
        <f>T45/R44</f>
        <v>0.5223251895534962</v>
      </c>
      <c r="V45" s="41">
        <f>V44-T44</f>
        <v>-457</v>
      </c>
      <c r="W45" s="42">
        <f>V45/T44</f>
        <v>-0.2529053680132817</v>
      </c>
      <c r="X45" s="41">
        <f>X44-V44</f>
        <v>-179</v>
      </c>
      <c r="Y45" s="42">
        <f>X45/V44</f>
        <v>-0.1325925925925926</v>
      </c>
      <c r="Z45" s="53">
        <f>Z44-X44</f>
        <v>-119</v>
      </c>
      <c r="AA45" s="54">
        <f>Z45/X44</f>
        <v>-0.10162254483347566</v>
      </c>
      <c r="AB45" s="101">
        <f>V44+X44+Z44</f>
        <v>3573</v>
      </c>
      <c r="AC45" s="48"/>
      <c r="AD45" s="77"/>
      <c r="AF45" s="81"/>
    </row>
    <row r="46" spans="1:30" ht="45.75" thickBot="1">
      <c r="A46" s="138"/>
      <c r="B46" s="144"/>
      <c r="C46" s="18" t="s">
        <v>20</v>
      </c>
      <c r="D46" s="33">
        <f>D44-D16</f>
        <v>-417</v>
      </c>
      <c r="E46" s="31">
        <f>D46/D16</f>
        <v>-0.25504587155963304</v>
      </c>
      <c r="F46" s="33">
        <f>F44-F16</f>
        <v>-612</v>
      </c>
      <c r="G46" s="31">
        <f>F46/F16</f>
        <v>-0.3300970873786408</v>
      </c>
      <c r="H46" s="33">
        <f>H44-H16</f>
        <v>-480</v>
      </c>
      <c r="I46" s="31">
        <f>H46/H16</f>
        <v>-0.24691358024691357</v>
      </c>
      <c r="J46" s="33">
        <f>J44-J16</f>
        <v>-1190</v>
      </c>
      <c r="K46" s="31">
        <f>J46/J16</f>
        <v>-0.44419559537140724</v>
      </c>
      <c r="L46" s="38">
        <f>L44-L16</f>
        <v>-546</v>
      </c>
      <c r="M46" s="31">
        <f>L46/L16</f>
        <v>-0.26621160409556316</v>
      </c>
      <c r="N46" s="38">
        <f>N44-N16</f>
        <v>-1166</v>
      </c>
      <c r="O46" s="31">
        <f>N46/N16</f>
        <v>-0.452639751552795</v>
      </c>
      <c r="P46" s="38">
        <f>P44-P16</f>
        <v>-829</v>
      </c>
      <c r="Q46" s="31">
        <f>P46/P16</f>
        <v>-0.4039961013645224</v>
      </c>
      <c r="R46" s="38">
        <f>R44-R16</f>
        <v>-330</v>
      </c>
      <c r="S46" s="31">
        <f>R46/R16</f>
        <v>-0.21753460777851022</v>
      </c>
      <c r="T46" s="38">
        <f>T44-T16</f>
        <v>-685</v>
      </c>
      <c r="U46" s="31">
        <f>T46/T16</f>
        <v>-0.2748796147672552</v>
      </c>
      <c r="V46" s="38">
        <f>V44-V16</f>
        <v>-565</v>
      </c>
      <c r="W46" s="31">
        <f>V46/V16</f>
        <v>-0.2950391644908616</v>
      </c>
      <c r="X46" s="38">
        <f>X44-X16</f>
        <v>-347</v>
      </c>
      <c r="Y46" s="31">
        <f>X46/X16</f>
        <v>-0.22859025032938077</v>
      </c>
      <c r="Z46" s="55">
        <f>Z44-Z16</f>
        <v>-83</v>
      </c>
      <c r="AA46" s="56">
        <f>Z46/Z16</f>
        <v>-0.07312775330396476</v>
      </c>
      <c r="AB46" s="101"/>
      <c r="AC46" s="76"/>
      <c r="AD46" s="47"/>
    </row>
    <row r="47" spans="1:30" ht="16.5" thickBot="1" thickTop="1">
      <c r="A47" s="138" t="s">
        <v>11</v>
      </c>
      <c r="B47" s="142" t="s">
        <v>15</v>
      </c>
      <c r="C47" s="20"/>
      <c r="D47" s="35">
        <v>6492</v>
      </c>
      <c r="E47" s="23" t="s">
        <v>24</v>
      </c>
      <c r="F47" s="35">
        <v>4292</v>
      </c>
      <c r="G47" s="23" t="s">
        <v>24</v>
      </c>
      <c r="H47" s="35">
        <v>4802</v>
      </c>
      <c r="I47" s="23" t="s">
        <v>24</v>
      </c>
      <c r="J47" s="35">
        <v>4876</v>
      </c>
      <c r="K47" s="23" t="s">
        <v>24</v>
      </c>
      <c r="L47" s="35">
        <v>3833</v>
      </c>
      <c r="M47" s="23" t="s">
        <v>24</v>
      </c>
      <c r="N47" s="35">
        <v>3890</v>
      </c>
      <c r="O47" s="23" t="s">
        <v>24</v>
      </c>
      <c r="P47" s="35">
        <v>4674</v>
      </c>
      <c r="Q47" s="23" t="s">
        <v>24</v>
      </c>
      <c r="R47" s="35">
        <v>4510</v>
      </c>
      <c r="S47" s="23" t="s">
        <v>24</v>
      </c>
      <c r="T47" s="35">
        <v>3712</v>
      </c>
      <c r="U47" s="23" t="s">
        <v>24</v>
      </c>
      <c r="V47" s="35">
        <v>3860</v>
      </c>
      <c r="W47" s="23" t="s">
        <v>24</v>
      </c>
      <c r="X47" s="35">
        <v>3881</v>
      </c>
      <c r="Y47" s="23" t="s">
        <v>24</v>
      </c>
      <c r="Z47" s="52">
        <v>4611</v>
      </c>
      <c r="AA47" s="49" t="s">
        <v>24</v>
      </c>
      <c r="AB47" s="39">
        <f>D47+F47+H47+J47+L47+N47+P47+R47+T47+V47+X47+Z47</f>
        <v>53433</v>
      </c>
      <c r="AC47" s="26"/>
      <c r="AD47" s="29"/>
    </row>
    <row r="48" spans="1:32" ht="37.5" thickBot="1" thickTop="1">
      <c r="A48" s="138"/>
      <c r="B48" s="143"/>
      <c r="C48" s="21" t="s">
        <v>19</v>
      </c>
      <c r="D48" s="32">
        <v>144</v>
      </c>
      <c r="E48" s="30">
        <f>D48/2124</f>
        <v>0.06779661016949153</v>
      </c>
      <c r="F48" s="32">
        <f>F47-D47</f>
        <v>-2200</v>
      </c>
      <c r="G48" s="30">
        <f>F48/D47</f>
        <v>-0.33887861983980283</v>
      </c>
      <c r="H48" s="32">
        <f>H47-F47</f>
        <v>510</v>
      </c>
      <c r="I48" s="30">
        <f>H48/F47</f>
        <v>0.11882572227399814</v>
      </c>
      <c r="J48" s="32">
        <f>J47-H47</f>
        <v>74</v>
      </c>
      <c r="K48" s="30">
        <f>J48/H47</f>
        <v>0.015410245730945439</v>
      </c>
      <c r="L48" s="32">
        <f>L47-J47</f>
        <v>-1043</v>
      </c>
      <c r="M48" s="30">
        <f>L48/J47</f>
        <v>-0.2139048400328138</v>
      </c>
      <c r="N48" s="32">
        <f>N47-L47</f>
        <v>57</v>
      </c>
      <c r="O48" s="30">
        <f>N48/L47</f>
        <v>0.014870858335507435</v>
      </c>
      <c r="P48" s="32">
        <f>P47-N47</f>
        <v>784</v>
      </c>
      <c r="Q48" s="30">
        <f>P48/N47</f>
        <v>0.20154241645244217</v>
      </c>
      <c r="R48" s="32">
        <f>R47-P47</f>
        <v>-164</v>
      </c>
      <c r="S48" s="30">
        <f>R48/P47</f>
        <v>-0.03508771929824561</v>
      </c>
      <c r="T48" s="41">
        <f>T47-R47</f>
        <v>-798</v>
      </c>
      <c r="U48" s="42">
        <f>T48/R47</f>
        <v>-0.17694013303769401</v>
      </c>
      <c r="V48" s="41">
        <f>V47-T47</f>
        <v>148</v>
      </c>
      <c r="W48" s="42">
        <f>V48/T47</f>
        <v>0.03987068965517242</v>
      </c>
      <c r="X48" s="41">
        <f>X47-V47</f>
        <v>21</v>
      </c>
      <c r="Y48" s="42">
        <f>X48/V47</f>
        <v>0.005440414507772021</v>
      </c>
      <c r="Z48" s="53">
        <f>Z47-X47</f>
        <v>730</v>
      </c>
      <c r="AA48" s="54">
        <f>Z48/X47</f>
        <v>0.18809585158464312</v>
      </c>
      <c r="AB48" s="101">
        <f>V47+X47+Z47</f>
        <v>12352</v>
      </c>
      <c r="AC48" s="81"/>
      <c r="AD48" s="77"/>
      <c r="AE48" s="84"/>
      <c r="AF48" s="81"/>
    </row>
    <row r="49" spans="1:31" ht="45.75" thickBot="1">
      <c r="A49" s="138"/>
      <c r="B49" s="144"/>
      <c r="C49" s="18" t="s">
        <v>20</v>
      </c>
      <c r="D49" s="33"/>
      <c r="E49" s="31"/>
      <c r="F49" s="33"/>
      <c r="G49" s="31"/>
      <c r="H49" s="33"/>
      <c r="I49" s="31"/>
      <c r="J49" s="33"/>
      <c r="K49" s="31"/>
      <c r="L49" s="38"/>
      <c r="M49" s="31"/>
      <c r="N49" s="38"/>
      <c r="O49" s="31"/>
      <c r="P49" s="38"/>
      <c r="Q49" s="31"/>
      <c r="R49" s="38"/>
      <c r="S49" s="31"/>
      <c r="T49" s="38"/>
      <c r="U49" s="31"/>
      <c r="V49" s="38"/>
      <c r="W49" s="31"/>
      <c r="X49" s="38"/>
      <c r="Y49" s="31"/>
      <c r="Z49" s="55"/>
      <c r="AA49" s="56"/>
      <c r="AB49" s="104"/>
      <c r="AE49" s="63"/>
    </row>
    <row r="50" spans="1:31" ht="13.5" thickBot="1">
      <c r="A50" s="168" t="s">
        <v>12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80"/>
      <c r="AB50" s="10"/>
      <c r="AE50" s="63"/>
    </row>
    <row r="51" spans="1:31" ht="15.75" thickBot="1">
      <c r="A51" s="138" t="s">
        <v>13</v>
      </c>
      <c r="B51" s="142" t="s">
        <v>14</v>
      </c>
      <c r="C51" s="5"/>
      <c r="D51" s="35">
        <v>6398</v>
      </c>
      <c r="E51" s="23" t="s">
        <v>24</v>
      </c>
      <c r="F51" s="35">
        <v>7492</v>
      </c>
      <c r="G51" s="23" t="s">
        <v>24</v>
      </c>
      <c r="H51" s="35">
        <v>8103</v>
      </c>
      <c r="I51" s="23" t="s">
        <v>24</v>
      </c>
      <c r="J51" s="35">
        <v>7437</v>
      </c>
      <c r="K51" s="23" t="s">
        <v>24</v>
      </c>
      <c r="L51" s="35">
        <v>7747</v>
      </c>
      <c r="M51" s="23" t="s">
        <v>24</v>
      </c>
      <c r="N51" s="35">
        <v>7694</v>
      </c>
      <c r="O51" s="23" t="s">
        <v>24</v>
      </c>
      <c r="P51" s="35">
        <v>7833</v>
      </c>
      <c r="Q51" s="23" t="s">
        <v>24</v>
      </c>
      <c r="R51" s="35">
        <v>8410</v>
      </c>
      <c r="S51" s="23" t="s">
        <v>24</v>
      </c>
      <c r="T51" s="35">
        <v>9118</v>
      </c>
      <c r="U51" s="23" t="s">
        <v>24</v>
      </c>
      <c r="V51" s="35">
        <v>9169</v>
      </c>
      <c r="W51" s="23" t="s">
        <v>24</v>
      </c>
      <c r="X51" s="35">
        <v>9025</v>
      </c>
      <c r="Y51" s="23" t="s">
        <v>24</v>
      </c>
      <c r="Z51" s="52">
        <v>9517</v>
      </c>
      <c r="AA51" s="49" t="s">
        <v>24</v>
      </c>
      <c r="AB51" s="10"/>
      <c r="AE51" s="63"/>
    </row>
    <row r="52" spans="1:31" ht="37.5" thickBot="1" thickTop="1">
      <c r="A52" s="138"/>
      <c r="B52" s="143"/>
      <c r="C52" s="21" t="s">
        <v>19</v>
      </c>
      <c r="D52" s="32">
        <v>910</v>
      </c>
      <c r="E52" s="30">
        <f>D52/5488</f>
        <v>0.16581632653061223</v>
      </c>
      <c r="F52" s="32">
        <f>F51-D51</f>
        <v>1094</v>
      </c>
      <c r="G52" s="30">
        <f>F52/D51</f>
        <v>0.17099093466708346</v>
      </c>
      <c r="H52" s="32">
        <f>H51-F51</f>
        <v>611</v>
      </c>
      <c r="I52" s="30">
        <f>H52/F51</f>
        <v>0.08155365723438335</v>
      </c>
      <c r="J52" s="32">
        <f>J51-H51</f>
        <v>-666</v>
      </c>
      <c r="K52" s="30">
        <f>J52/H51</f>
        <v>-0.0821917808219178</v>
      </c>
      <c r="L52" s="32">
        <f>L51-J51</f>
        <v>310</v>
      </c>
      <c r="M52" s="30">
        <f>L52/J51</f>
        <v>0.04168347451929542</v>
      </c>
      <c r="N52" s="32">
        <f>N51-L51</f>
        <v>-53</v>
      </c>
      <c r="O52" s="30">
        <f>N52/L51</f>
        <v>-0.006841357945010972</v>
      </c>
      <c r="P52" s="32">
        <f>P51-N51</f>
        <v>139</v>
      </c>
      <c r="Q52" s="30">
        <f>P52/N51</f>
        <v>0.018066025474395633</v>
      </c>
      <c r="R52" s="32">
        <f>R51-P51</f>
        <v>577</v>
      </c>
      <c r="S52" s="30">
        <f>R52/P51</f>
        <v>0.073662709051449</v>
      </c>
      <c r="T52" s="41">
        <f>T51-R51</f>
        <v>708</v>
      </c>
      <c r="U52" s="42">
        <f>T52/R51</f>
        <v>0.08418549346016647</v>
      </c>
      <c r="V52" s="41">
        <f>V51-T51</f>
        <v>51</v>
      </c>
      <c r="W52" s="42">
        <f>V52/T51</f>
        <v>0.005593331871024347</v>
      </c>
      <c r="X52" s="41">
        <f>X51-V51</f>
        <v>-144</v>
      </c>
      <c r="Y52" s="42">
        <f>X52/V51</f>
        <v>-0.015705093248991164</v>
      </c>
      <c r="Z52" s="53">
        <f>Z51-X51</f>
        <v>492</v>
      </c>
      <c r="AA52" s="54">
        <f>Z52/X51</f>
        <v>0.05451523545706371</v>
      </c>
      <c r="AB52" s="10"/>
      <c r="AE52" s="63"/>
    </row>
    <row r="53" spans="1:31" ht="45.75" thickBot="1">
      <c r="A53" s="138"/>
      <c r="B53" s="144"/>
      <c r="C53" s="18" t="s">
        <v>20</v>
      </c>
      <c r="D53" s="33">
        <f>D51-D23</f>
        <v>747</v>
      </c>
      <c r="E53" s="31">
        <f>D53/D23</f>
        <v>0.13218899309856663</v>
      </c>
      <c r="F53" s="33">
        <f>F51-F23</f>
        <v>1597</v>
      </c>
      <c r="G53" s="31">
        <f>F53/F23</f>
        <v>0.27090754877014417</v>
      </c>
      <c r="H53" s="33">
        <f>H51-H23</f>
        <v>1889</v>
      </c>
      <c r="I53" s="31">
        <f>H53/H23</f>
        <v>0.3039909880914065</v>
      </c>
      <c r="J53" s="33">
        <f>J51-J23</f>
        <v>1725</v>
      </c>
      <c r="K53" s="31">
        <f>J53/J23</f>
        <v>0.3019957983193277</v>
      </c>
      <c r="L53" s="38">
        <f>L51-L23</f>
        <v>2530</v>
      </c>
      <c r="M53" s="31">
        <f>L53/L23</f>
        <v>0.4849530381445275</v>
      </c>
      <c r="N53" s="38">
        <f>N51-N23</f>
        <v>2518</v>
      </c>
      <c r="O53" s="31">
        <f>N53/N23</f>
        <v>0.4864760432766615</v>
      </c>
      <c r="P53" s="38">
        <f>P51-P23</f>
        <v>2314</v>
      </c>
      <c r="Q53" s="31">
        <f>P53/P23</f>
        <v>0.41927885486501176</v>
      </c>
      <c r="R53" s="38">
        <f>R51-R23</f>
        <v>2976</v>
      </c>
      <c r="S53" s="31">
        <f>R53/R23</f>
        <v>0.5476628634523372</v>
      </c>
      <c r="T53" s="38">
        <f>T51-T23</f>
        <v>3776</v>
      </c>
      <c r="U53" s="31">
        <f>T53/T23</f>
        <v>0.7068513665293897</v>
      </c>
      <c r="V53" s="38">
        <f>V51-V23</f>
        <v>3859</v>
      </c>
      <c r="W53" s="31">
        <f>V53/V23</f>
        <v>0.7267419962335216</v>
      </c>
      <c r="X53" s="38">
        <f>X51-X23</f>
        <v>3823</v>
      </c>
      <c r="Y53" s="31">
        <f>X53/X23</f>
        <v>0.7349096501345637</v>
      </c>
      <c r="Z53" s="55">
        <f>Z51-Z23</f>
        <v>4029</v>
      </c>
      <c r="AA53" s="56">
        <f>Z53/Z23</f>
        <v>0.7341472303206997</v>
      </c>
      <c r="AB53" s="10"/>
      <c r="AE53" s="63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88" t="s">
        <v>56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152" t="s">
        <v>0</v>
      </c>
      <c r="B57" s="166" t="s">
        <v>1</v>
      </c>
      <c r="C57" s="166"/>
      <c r="D57" s="141" t="s">
        <v>55</v>
      </c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54"/>
      <c r="U57" s="154"/>
      <c r="V57" s="154"/>
      <c r="W57" s="154"/>
      <c r="X57" s="154"/>
      <c r="Y57" s="154"/>
      <c r="Z57" s="154"/>
      <c r="AA57" s="155"/>
      <c r="AB57" s="145" t="s">
        <v>21</v>
      </c>
      <c r="AC57" s="148" t="s">
        <v>22</v>
      </c>
      <c r="AD57" s="149"/>
    </row>
    <row r="58" spans="1:30" ht="16.5" customHeight="1" thickBot="1" thickTop="1">
      <c r="A58" s="152"/>
      <c r="B58" s="171"/>
      <c r="C58" s="167"/>
      <c r="D58" s="139" t="s">
        <v>4</v>
      </c>
      <c r="E58" s="140"/>
      <c r="F58" s="139" t="s">
        <v>5</v>
      </c>
      <c r="G58" s="140"/>
      <c r="H58" s="139" t="s">
        <v>25</v>
      </c>
      <c r="I58" s="140"/>
      <c r="J58" s="139" t="s">
        <v>26</v>
      </c>
      <c r="K58" s="140"/>
      <c r="L58" s="139" t="s">
        <v>27</v>
      </c>
      <c r="M58" s="140"/>
      <c r="N58" s="139" t="s">
        <v>28</v>
      </c>
      <c r="O58" s="140"/>
      <c r="P58" s="139" t="s">
        <v>29</v>
      </c>
      <c r="Q58" s="140"/>
      <c r="R58" s="139" t="s">
        <v>35</v>
      </c>
      <c r="S58" s="140"/>
      <c r="T58" s="139" t="s">
        <v>36</v>
      </c>
      <c r="U58" s="140"/>
      <c r="V58" s="139" t="s">
        <v>37</v>
      </c>
      <c r="W58" s="140"/>
      <c r="X58" s="139" t="s">
        <v>38</v>
      </c>
      <c r="Y58" s="140"/>
      <c r="Z58" s="159" t="s">
        <v>39</v>
      </c>
      <c r="AA58" s="160"/>
      <c r="AB58" s="146"/>
      <c r="AC58" s="150"/>
      <c r="AD58" s="151"/>
    </row>
    <row r="59" spans="1:30" ht="14.25" thickBot="1" thickTop="1">
      <c r="A59" s="2"/>
      <c r="B59" s="1"/>
      <c r="C59" s="168" t="s">
        <v>32</v>
      </c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79"/>
      <c r="U59" s="179"/>
      <c r="V59" s="179"/>
      <c r="W59" s="179"/>
      <c r="X59" s="179"/>
      <c r="Y59" s="179"/>
      <c r="Z59" s="164"/>
      <c r="AA59" s="165"/>
      <c r="AB59" s="147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6"/>
      <c r="G60" s="4"/>
      <c r="H60" s="37"/>
      <c r="I60" s="16"/>
      <c r="J60" s="36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87"/>
      <c r="AA60" s="154"/>
      <c r="AB60" s="173"/>
      <c r="AC60" s="162"/>
      <c r="AD60" s="163"/>
    </row>
    <row r="61" spans="1:30" ht="24" customHeight="1" thickBot="1" thickTop="1">
      <c r="A61" s="138" t="s">
        <v>6</v>
      </c>
      <c r="B61" s="142" t="s">
        <v>7</v>
      </c>
      <c r="C61" s="7"/>
      <c r="D61" s="65">
        <v>357664</v>
      </c>
      <c r="E61" s="22" t="s">
        <v>24</v>
      </c>
      <c r="F61" s="65">
        <v>358410</v>
      </c>
      <c r="G61" s="22" t="s">
        <v>24</v>
      </c>
      <c r="H61" s="65">
        <v>358487</v>
      </c>
      <c r="I61" s="22" t="s">
        <v>24</v>
      </c>
      <c r="J61" s="65">
        <v>357115</v>
      </c>
      <c r="K61" s="22" t="s">
        <v>24</v>
      </c>
      <c r="L61" s="65">
        <v>355604</v>
      </c>
      <c r="M61" s="22" t="s">
        <v>24</v>
      </c>
      <c r="N61" s="65">
        <v>357781</v>
      </c>
      <c r="O61" s="22" t="s">
        <v>24</v>
      </c>
      <c r="P61" s="65">
        <v>361654</v>
      </c>
      <c r="Q61" s="22" t="s">
        <v>24</v>
      </c>
      <c r="R61" s="65">
        <v>363537</v>
      </c>
      <c r="S61" s="22" t="s">
        <v>24</v>
      </c>
      <c r="T61" s="65">
        <v>363143</v>
      </c>
      <c r="U61" s="22" t="s">
        <v>24</v>
      </c>
      <c r="V61" s="65">
        <v>363411</v>
      </c>
      <c r="W61" s="22" t="s">
        <v>24</v>
      </c>
      <c r="X61" s="65">
        <v>364416</v>
      </c>
      <c r="Y61" s="22" t="s">
        <v>24</v>
      </c>
      <c r="Z61" s="71">
        <v>364929</v>
      </c>
      <c r="AA61" s="49" t="s">
        <v>24</v>
      </c>
      <c r="AB61" s="178"/>
      <c r="AC61" s="194"/>
      <c r="AD61" s="57"/>
    </row>
    <row r="62" spans="1:29" ht="25.5" customHeight="1" thickBot="1" thickTop="1">
      <c r="A62" s="138"/>
      <c r="B62" s="143"/>
      <c r="C62" s="17" t="s">
        <v>19</v>
      </c>
      <c r="D62" s="75">
        <f>D61-Z35</f>
        <v>3087</v>
      </c>
      <c r="E62" s="30">
        <f>D62/Z35</f>
        <v>0.008706148452945341</v>
      </c>
      <c r="F62" s="75">
        <f>F61-D61</f>
        <v>746</v>
      </c>
      <c r="G62" s="30">
        <f>F62/D61</f>
        <v>0.002085756464167487</v>
      </c>
      <c r="H62" s="75">
        <f>H61-F61</f>
        <v>77</v>
      </c>
      <c r="I62" s="30">
        <f>H62/F61</f>
        <v>0.00021483775564297872</v>
      </c>
      <c r="J62" s="75">
        <f>J61-H61</f>
        <v>-1372</v>
      </c>
      <c r="K62" s="30">
        <f>J62/H61</f>
        <v>-0.003827195965265128</v>
      </c>
      <c r="L62" s="75">
        <f>L61-J61</f>
        <v>-1511</v>
      </c>
      <c r="M62" s="30">
        <f>L62/J61</f>
        <v>-0.004231130028142195</v>
      </c>
      <c r="N62" s="66">
        <f>N61-L61</f>
        <v>2177</v>
      </c>
      <c r="O62" s="42">
        <f>N62/L61</f>
        <v>0.006121978380445665</v>
      </c>
      <c r="P62" s="66">
        <f>P61-N61</f>
        <v>3873</v>
      </c>
      <c r="Q62" s="42">
        <f>P62/N61</f>
        <v>0.01082505778674664</v>
      </c>
      <c r="R62" s="66">
        <f>R61-P61</f>
        <v>1883</v>
      </c>
      <c r="S62" s="42">
        <f>R62/P61</f>
        <v>0.005206633965060528</v>
      </c>
      <c r="T62" s="66">
        <f>T61-R61</f>
        <v>-394</v>
      </c>
      <c r="U62" s="42">
        <f>T62/R61</f>
        <v>-0.001083796147297249</v>
      </c>
      <c r="V62" s="66">
        <f>V61-T61</f>
        <v>268</v>
      </c>
      <c r="W62" s="42">
        <f>V62/T61</f>
        <v>0.0007380012832410372</v>
      </c>
      <c r="X62" s="66">
        <f>X61-V61</f>
        <v>1005</v>
      </c>
      <c r="Y62" s="42">
        <f>X62/V61</f>
        <v>0.002765463896249701</v>
      </c>
      <c r="Z62" s="72">
        <f>Z61-X61</f>
        <v>513</v>
      </c>
      <c r="AA62" s="54">
        <f>Z62/X61</f>
        <v>0.001407731822971549</v>
      </c>
      <c r="AB62" s="71">
        <f>(D61+F61+H61+J61+L61+N61+P61+R61+T61+V61+X61+Z61)/12</f>
        <v>360512.5833333333</v>
      </c>
      <c r="AC62" s="9"/>
    </row>
    <row r="63" spans="1:29" ht="25.5" customHeight="1" thickBot="1" thickTop="1">
      <c r="A63" s="138"/>
      <c r="B63" s="144"/>
      <c r="C63" s="18" t="s">
        <v>20</v>
      </c>
      <c r="D63" s="67">
        <f>D61-D35</f>
        <v>15490</v>
      </c>
      <c r="E63" s="31">
        <f>D63/D35</f>
        <v>0.04526936587817894</v>
      </c>
      <c r="F63" s="67">
        <f>F61-F35</f>
        <v>15008</v>
      </c>
      <c r="G63" s="31">
        <f>F63/F35</f>
        <v>0.04370388058310668</v>
      </c>
      <c r="H63" s="67">
        <f>H61-H35</f>
        <v>15170</v>
      </c>
      <c r="I63" s="31">
        <f>H63/H35</f>
        <v>0.04418656809887072</v>
      </c>
      <c r="J63" s="67">
        <f>J61-J35</f>
        <v>13664</v>
      </c>
      <c r="K63" s="31">
        <f>J63/J35</f>
        <v>0.03978442339664173</v>
      </c>
      <c r="L63" s="67">
        <f>L61-L35</f>
        <v>13693</v>
      </c>
      <c r="M63" s="31">
        <f>L63/L35</f>
        <v>0.04004843365671183</v>
      </c>
      <c r="N63" s="67">
        <f>N61-N35</f>
        <v>13756</v>
      </c>
      <c r="O63" s="31">
        <f>N63/N35</f>
        <v>0.03998546617251653</v>
      </c>
      <c r="P63" s="67">
        <f>P61-P35</f>
        <v>13953</v>
      </c>
      <c r="Q63" s="31">
        <f>P63/P35</f>
        <v>0.04012930650185073</v>
      </c>
      <c r="R63" s="67">
        <f>R61-R35</f>
        <v>13127</v>
      </c>
      <c r="S63" s="31">
        <f>R63/R35</f>
        <v>0.037461830427213835</v>
      </c>
      <c r="T63" s="67">
        <f>T61-T35</f>
        <v>12371</v>
      </c>
      <c r="U63" s="31">
        <f>T63/T35</f>
        <v>0.03526792332341236</v>
      </c>
      <c r="V63" s="67">
        <f>V61-V35</f>
        <v>11967</v>
      </c>
      <c r="W63" s="31">
        <f>V63/V35</f>
        <v>0.034050944104892955</v>
      </c>
      <c r="X63" s="67">
        <f>X61-X35</f>
        <v>11853</v>
      </c>
      <c r="Y63" s="31">
        <f>X63/X35</f>
        <v>0.03361952331923656</v>
      </c>
      <c r="Z63" s="72">
        <f>Z61-Z35</f>
        <v>10352</v>
      </c>
      <c r="AA63" s="54">
        <f>Z63/Z35</f>
        <v>0.029195351080301316</v>
      </c>
      <c r="AB63" s="10"/>
      <c r="AC63" s="43"/>
    </row>
    <row r="64" spans="1:32" ht="24" customHeight="1" thickBot="1" thickTop="1">
      <c r="A64" s="138" t="s">
        <v>8</v>
      </c>
      <c r="B64" s="142" t="s">
        <v>18</v>
      </c>
      <c r="C64" s="19"/>
      <c r="D64" s="68">
        <v>9148</v>
      </c>
      <c r="E64" s="23" t="s">
        <v>24</v>
      </c>
      <c r="F64" s="68">
        <v>6923</v>
      </c>
      <c r="G64" s="23" t="s">
        <v>24</v>
      </c>
      <c r="H64" s="68">
        <v>7239</v>
      </c>
      <c r="I64" s="23" t="s">
        <v>24</v>
      </c>
      <c r="J64" s="68">
        <v>7199</v>
      </c>
      <c r="K64" s="23" t="s">
        <v>24</v>
      </c>
      <c r="L64" s="68">
        <v>5782</v>
      </c>
      <c r="M64" s="23" t="s">
        <v>24</v>
      </c>
      <c r="N64" s="68">
        <v>9201</v>
      </c>
      <c r="O64" s="23" t="s">
        <v>24</v>
      </c>
      <c r="P64" s="68">
        <v>10654</v>
      </c>
      <c r="Q64" s="23" t="s">
        <v>24</v>
      </c>
      <c r="R64" s="68">
        <v>8726</v>
      </c>
      <c r="S64" s="23" t="s">
        <v>24</v>
      </c>
      <c r="T64" s="68">
        <v>8109</v>
      </c>
      <c r="U64" s="23" t="s">
        <v>24</v>
      </c>
      <c r="V64" s="68">
        <v>7698</v>
      </c>
      <c r="W64" s="23" t="s">
        <v>24</v>
      </c>
      <c r="X64" s="68">
        <v>7253</v>
      </c>
      <c r="Y64" s="23" t="s">
        <v>24</v>
      </c>
      <c r="Z64" s="73">
        <v>7946</v>
      </c>
      <c r="AA64" s="49" t="s">
        <v>24</v>
      </c>
      <c r="AB64" s="39">
        <f>D64+F64+H64+J64+L64+N64+P64+R64+T64+V64+X64+Z64</f>
        <v>95878</v>
      </c>
      <c r="AC64" s="26"/>
      <c r="AD64" s="29"/>
      <c r="AF64" s="81"/>
    </row>
    <row r="65" spans="1:30" ht="25.5" customHeight="1" thickBot="1" thickTop="1">
      <c r="A65" s="138"/>
      <c r="B65" s="143"/>
      <c r="C65" s="17" t="s">
        <v>19</v>
      </c>
      <c r="D65" s="75">
        <f>D64-Z38</f>
        <v>463</v>
      </c>
      <c r="E65" s="30">
        <f>D65/Z38</f>
        <v>0.05331030512377662</v>
      </c>
      <c r="F65" s="75">
        <f>F64-D64</f>
        <v>-2225</v>
      </c>
      <c r="G65" s="30">
        <f>F65/D64</f>
        <v>-0.24322256230870135</v>
      </c>
      <c r="H65" s="75">
        <f>H64-F64</f>
        <v>316</v>
      </c>
      <c r="I65" s="30">
        <f>H65/F64</f>
        <v>0.04564495161057345</v>
      </c>
      <c r="J65" s="75">
        <f>J64-H64</f>
        <v>-40</v>
      </c>
      <c r="K65" s="30">
        <f>J65/H64</f>
        <v>-0.005525625086337892</v>
      </c>
      <c r="L65" s="75">
        <f>L64-J64</f>
        <v>-1417</v>
      </c>
      <c r="M65" s="30">
        <f>L65/J64</f>
        <v>-0.19683289345742463</v>
      </c>
      <c r="N65" s="66">
        <f>N64-L64</f>
        <v>3419</v>
      </c>
      <c r="O65" s="42">
        <f>N65/L64</f>
        <v>0.5913178830854375</v>
      </c>
      <c r="P65" s="66">
        <f>P64-N64</f>
        <v>1453</v>
      </c>
      <c r="Q65" s="42">
        <f>P65/N64</f>
        <v>0.15791761765025542</v>
      </c>
      <c r="R65" s="66">
        <f>R64-P64</f>
        <v>-1928</v>
      </c>
      <c r="S65" s="42">
        <f>R65/P64</f>
        <v>-0.18096489581377886</v>
      </c>
      <c r="T65" s="66">
        <f>T64-R64</f>
        <v>-617</v>
      </c>
      <c r="U65" s="42">
        <f>T65/R64</f>
        <v>-0.07070822828329132</v>
      </c>
      <c r="V65" s="66">
        <f>V64-T64</f>
        <v>-411</v>
      </c>
      <c r="W65" s="42">
        <f>V65/T64</f>
        <v>-0.05068442471328154</v>
      </c>
      <c r="X65" s="66">
        <f>X64-V64</f>
        <v>-445</v>
      </c>
      <c r="Y65" s="42">
        <f>X65/V64</f>
        <v>-0.05780722265523513</v>
      </c>
      <c r="Z65" s="72">
        <f>Z64-X64</f>
        <v>693</v>
      </c>
      <c r="AA65" s="54">
        <f>Z65/X64</f>
        <v>0.09554667034330622</v>
      </c>
      <c r="AB65" s="101">
        <f>AB64-D64-F64-H64-J64-L64-N64-P64-R64-T64-V64</f>
        <v>15199</v>
      </c>
      <c r="AC65" s="48"/>
      <c r="AD65" s="77"/>
    </row>
    <row r="66" spans="1:30" ht="25.5" customHeight="1" thickBot="1" thickTop="1">
      <c r="A66" s="138"/>
      <c r="B66" s="144"/>
      <c r="C66" s="18" t="s">
        <v>20</v>
      </c>
      <c r="D66" s="67">
        <f>D64-D38</f>
        <v>-1340</v>
      </c>
      <c r="E66" s="31">
        <f>D66/D38</f>
        <v>-0.12776506483600306</v>
      </c>
      <c r="F66" s="67">
        <f>F64-F38</f>
        <v>-773</v>
      </c>
      <c r="G66" s="31">
        <f>F66/F38</f>
        <v>-0.10044178794178794</v>
      </c>
      <c r="H66" s="67">
        <f>H64-H38</f>
        <v>-761</v>
      </c>
      <c r="I66" s="31">
        <f>H66/H38</f>
        <v>-0.095125</v>
      </c>
      <c r="J66" s="67">
        <f>J64-J38</f>
        <v>-511</v>
      </c>
      <c r="K66" s="31">
        <f>J66/J38</f>
        <v>-0.06627756160830091</v>
      </c>
      <c r="L66" s="67">
        <f>L64-L38</f>
        <v>-524</v>
      </c>
      <c r="M66" s="31">
        <f>L66/L38</f>
        <v>-0.08309546463685379</v>
      </c>
      <c r="N66" s="67">
        <f>N64-N38</f>
        <v>-767</v>
      </c>
      <c r="O66" s="31">
        <f>N66/N38</f>
        <v>-0.076946227929374</v>
      </c>
      <c r="P66" s="67">
        <f>P64-P38</f>
        <v>465</v>
      </c>
      <c r="Q66" s="31">
        <f>P66/P38</f>
        <v>0.04563745215428403</v>
      </c>
      <c r="R66" s="67">
        <f>R64-R38</f>
        <v>-85</v>
      </c>
      <c r="S66" s="31">
        <f>R66/R38</f>
        <v>-0.009647032118942231</v>
      </c>
      <c r="T66" s="67">
        <f>T64-T38</f>
        <v>-986</v>
      </c>
      <c r="U66" s="31">
        <f>T66/T38</f>
        <v>-0.10841121495327102</v>
      </c>
      <c r="V66" s="67">
        <f>V64-V38</f>
        <v>-905</v>
      </c>
      <c r="W66" s="31">
        <f>V66/V38</f>
        <v>-0.10519586190863653</v>
      </c>
      <c r="X66" s="67">
        <f>X64-X38</f>
        <v>-532</v>
      </c>
      <c r="Y66" s="31">
        <f>X66/X38</f>
        <v>-0.06833654463712267</v>
      </c>
      <c r="Z66" s="72">
        <f>Z64-Z38</f>
        <v>-739</v>
      </c>
      <c r="AA66" s="54">
        <f>Z66/Z38</f>
        <v>-0.08508923431203223</v>
      </c>
      <c r="AB66" s="40"/>
      <c r="AC66" s="76"/>
      <c r="AD66" s="47"/>
    </row>
    <row r="67" spans="1:32" ht="24" customHeight="1" thickBot="1" thickTop="1">
      <c r="A67" s="138" t="s">
        <v>9</v>
      </c>
      <c r="B67" s="142" t="s">
        <v>16</v>
      </c>
      <c r="C67" s="20"/>
      <c r="D67" s="69">
        <v>2994</v>
      </c>
      <c r="E67" s="23" t="s">
        <v>24</v>
      </c>
      <c r="F67" s="69">
        <v>3080</v>
      </c>
      <c r="G67" s="23" t="s">
        <v>24</v>
      </c>
      <c r="H67" s="69">
        <v>3903</v>
      </c>
      <c r="I67" s="23" t="s">
        <v>24</v>
      </c>
      <c r="J67" s="69">
        <v>5111</v>
      </c>
      <c r="K67" s="23" t="s">
        <v>24</v>
      </c>
      <c r="L67" s="69">
        <v>4643</v>
      </c>
      <c r="M67" s="23" t="s">
        <v>24</v>
      </c>
      <c r="N67" s="69">
        <v>4077</v>
      </c>
      <c r="O67" s="23" t="s">
        <v>24</v>
      </c>
      <c r="P67" s="69">
        <v>3998</v>
      </c>
      <c r="Q67" s="23" t="s">
        <v>24</v>
      </c>
      <c r="R67" s="69">
        <v>3701</v>
      </c>
      <c r="S67" s="23" t="s">
        <v>24</v>
      </c>
      <c r="T67" s="69">
        <v>5686</v>
      </c>
      <c r="U67" s="23" t="s">
        <v>24</v>
      </c>
      <c r="V67" s="69">
        <v>4077</v>
      </c>
      <c r="W67" s="23" t="s">
        <v>24</v>
      </c>
      <c r="X67" s="69">
        <v>2902</v>
      </c>
      <c r="Y67" s="23" t="s">
        <v>24</v>
      </c>
      <c r="Z67" s="74">
        <v>4004</v>
      </c>
      <c r="AA67" s="49" t="s">
        <v>24</v>
      </c>
      <c r="AB67" s="39">
        <f>D67+F67+H67+J67+L67+N67+P67+R67+T67+V67+X67+Z67</f>
        <v>48176</v>
      </c>
      <c r="AC67" s="26"/>
      <c r="AD67" s="29"/>
      <c r="AF67" s="81"/>
    </row>
    <row r="68" spans="1:30" ht="25.5" customHeight="1" thickBot="1" thickTop="1">
      <c r="A68" s="138"/>
      <c r="B68" s="143"/>
      <c r="C68" s="21" t="s">
        <v>19</v>
      </c>
      <c r="D68" s="75">
        <f>D67-Z41</f>
        <v>-103</v>
      </c>
      <c r="E68" s="30">
        <f>D68/Z41</f>
        <v>-0.03325799160477882</v>
      </c>
      <c r="F68" s="75">
        <f>F67-D67</f>
        <v>86</v>
      </c>
      <c r="G68" s="30">
        <f>F68/D67</f>
        <v>0.028724114896459586</v>
      </c>
      <c r="H68" s="75">
        <f>H67-F67</f>
        <v>823</v>
      </c>
      <c r="I68" s="30">
        <f>H68/F67</f>
        <v>0.2672077922077922</v>
      </c>
      <c r="J68" s="75">
        <f>J67-H67</f>
        <v>1208</v>
      </c>
      <c r="K68" s="30">
        <f>J68/H67</f>
        <v>0.3095055085831412</v>
      </c>
      <c r="L68" s="75">
        <f>L67-J67</f>
        <v>-468</v>
      </c>
      <c r="M68" s="30">
        <f>L68/J67</f>
        <v>-0.09156720798278223</v>
      </c>
      <c r="N68" s="66">
        <f>N67-L67</f>
        <v>-566</v>
      </c>
      <c r="O68" s="42">
        <f>N68/L67</f>
        <v>-0.12190394141718716</v>
      </c>
      <c r="P68" s="66">
        <f>P67-N67</f>
        <v>-79</v>
      </c>
      <c r="Q68" s="42">
        <f>P68/N67</f>
        <v>-0.019376992886926663</v>
      </c>
      <c r="R68" s="66">
        <f>R67-P67</f>
        <v>-297</v>
      </c>
      <c r="S68" s="42">
        <f>R68/P67</f>
        <v>-0.0742871435717859</v>
      </c>
      <c r="T68" s="66">
        <f>T67-R67</f>
        <v>1985</v>
      </c>
      <c r="U68" s="42">
        <f>T68/R67</f>
        <v>0.536341529316401</v>
      </c>
      <c r="V68" s="66">
        <f>V67-T67</f>
        <v>-1609</v>
      </c>
      <c r="W68" s="42">
        <f>V68/T67</f>
        <v>-0.282975729862821</v>
      </c>
      <c r="X68" s="66">
        <f>X67-V67</f>
        <v>-1175</v>
      </c>
      <c r="Y68" s="42">
        <f>X68/V67</f>
        <v>-0.28820210939416235</v>
      </c>
      <c r="Z68" s="72">
        <f>Z67-X67</f>
        <v>1102</v>
      </c>
      <c r="AA68" s="54">
        <f>Z68/X67</f>
        <v>0.3797381116471399</v>
      </c>
      <c r="AB68" s="101">
        <f>AB67-D67-F67-H67-J67-L67-N67-P67-R67-T67-V67</f>
        <v>6906</v>
      </c>
      <c r="AC68" s="48"/>
      <c r="AD68" s="77"/>
    </row>
    <row r="69" spans="1:30" ht="25.5" customHeight="1" thickBot="1" thickTop="1">
      <c r="A69" s="138"/>
      <c r="B69" s="144"/>
      <c r="C69" s="18" t="s">
        <v>20</v>
      </c>
      <c r="D69" s="67">
        <f>D67-D41</f>
        <v>-465</v>
      </c>
      <c r="E69" s="31">
        <f>D69/D41</f>
        <v>-0.1344319167389419</v>
      </c>
      <c r="F69" s="67">
        <f>F68-F41</f>
        <v>-3069</v>
      </c>
      <c r="G69" s="31">
        <f>F69/F41</f>
        <v>-0.9727416798732171</v>
      </c>
      <c r="H69" s="67">
        <f>H68-H41</f>
        <v>-3446</v>
      </c>
      <c r="I69" s="31">
        <f>H69/H41</f>
        <v>-0.8072148044038416</v>
      </c>
      <c r="J69" s="67">
        <f>J68-J41</f>
        <v>-2703</v>
      </c>
      <c r="K69" s="31">
        <f>J69/J41</f>
        <v>-0.691127588851956</v>
      </c>
      <c r="L69" s="67">
        <f>L68-L41</f>
        <v>-4842</v>
      </c>
      <c r="M69" s="31">
        <f>L69/L41</f>
        <v>-1.1069958847736625</v>
      </c>
      <c r="N69" s="67">
        <f>N68-N41</f>
        <v>-4687</v>
      </c>
      <c r="O69" s="31">
        <f>N69/N41</f>
        <v>-1.1373453045377335</v>
      </c>
      <c r="P69" s="67">
        <f>P68-P41</f>
        <v>-3428</v>
      </c>
      <c r="Q69" s="31">
        <f>P69/P41</f>
        <v>-1.0235891310839056</v>
      </c>
      <c r="R69" s="67">
        <f>R68-R41</f>
        <v>-3142</v>
      </c>
      <c r="S69" s="31">
        <f>R69/R41</f>
        <v>-1.1043936731107205</v>
      </c>
      <c r="T69" s="67">
        <f>T68-T41</f>
        <v>-3175</v>
      </c>
      <c r="U69" s="31">
        <f>T69/T41</f>
        <v>-0.6153100775193798</v>
      </c>
      <c r="V69" s="67">
        <f>V68-V41</f>
        <v>-5431</v>
      </c>
      <c r="W69" s="31">
        <f>V69/V41</f>
        <v>-1.4209837781266352</v>
      </c>
      <c r="X69" s="67">
        <f>X68-X41</f>
        <v>-4640</v>
      </c>
      <c r="Y69" s="31">
        <f>X69/X41</f>
        <v>-1.3391053391053391</v>
      </c>
      <c r="Z69" s="72">
        <f>Z68-Z41</f>
        <v>-1995</v>
      </c>
      <c r="AA69" s="54">
        <f>Z69/Z41</f>
        <v>-0.6441717791411042</v>
      </c>
      <c r="AB69" s="40"/>
      <c r="AC69" s="48"/>
      <c r="AD69" s="47"/>
    </row>
    <row r="70" spans="1:32" ht="24" customHeight="1" thickBot="1" thickTop="1">
      <c r="A70" s="138" t="s">
        <v>10</v>
      </c>
      <c r="B70" s="142" t="s">
        <v>17</v>
      </c>
      <c r="C70" s="20"/>
      <c r="D70" s="69">
        <v>969</v>
      </c>
      <c r="E70" s="23" t="s">
        <v>24</v>
      </c>
      <c r="F70" s="69">
        <v>1008</v>
      </c>
      <c r="G70" s="23" t="s">
        <v>24</v>
      </c>
      <c r="H70" s="69">
        <v>1358</v>
      </c>
      <c r="I70" s="23" t="s">
        <v>24</v>
      </c>
      <c r="J70" s="69">
        <v>1855</v>
      </c>
      <c r="K70" s="23" t="s">
        <v>24</v>
      </c>
      <c r="L70" s="69">
        <v>1437</v>
      </c>
      <c r="M70" s="23" t="s">
        <v>24</v>
      </c>
      <c r="N70" s="69">
        <v>1299</v>
      </c>
      <c r="O70" s="23" t="s">
        <v>24</v>
      </c>
      <c r="P70" s="69">
        <v>1322</v>
      </c>
      <c r="Q70" s="23" t="s">
        <v>24</v>
      </c>
      <c r="R70" s="69">
        <v>1066</v>
      </c>
      <c r="S70" s="23" t="s">
        <v>24</v>
      </c>
      <c r="T70" s="69">
        <v>459</v>
      </c>
      <c r="U70" s="23" t="s">
        <v>24</v>
      </c>
      <c r="V70" s="69">
        <v>1186</v>
      </c>
      <c r="W70" s="23" t="s">
        <v>24</v>
      </c>
      <c r="X70" s="69">
        <v>2572</v>
      </c>
      <c r="Y70" s="23" t="s">
        <v>24</v>
      </c>
      <c r="Z70" s="74">
        <v>2439</v>
      </c>
      <c r="AA70" s="49" t="s">
        <v>24</v>
      </c>
      <c r="AB70" s="39">
        <f>D70+F70+H70+J70+L70+N70+P70+R70+T70+V70+X70+Z70</f>
        <v>16970</v>
      </c>
      <c r="AC70" s="26"/>
      <c r="AD70" s="29"/>
      <c r="AF70" s="81"/>
    </row>
    <row r="71" spans="1:30" ht="25.5" customHeight="1" thickBot="1" thickTop="1">
      <c r="A71" s="138"/>
      <c r="B71" s="143"/>
      <c r="C71" s="21" t="s">
        <v>19</v>
      </c>
      <c r="D71" s="75">
        <f>D70-Z44</f>
        <v>-83</v>
      </c>
      <c r="E71" s="30">
        <f>D71/Z44</f>
        <v>-0.07889733840304182</v>
      </c>
      <c r="F71" s="75">
        <f>F70-D70</f>
        <v>39</v>
      </c>
      <c r="G71" s="30">
        <f>F71/D70</f>
        <v>0.04024767801857585</v>
      </c>
      <c r="H71" s="75">
        <f>H70-F70</f>
        <v>350</v>
      </c>
      <c r="I71" s="30">
        <f>H71/F70</f>
        <v>0.3472222222222222</v>
      </c>
      <c r="J71" s="75">
        <f>J70-H70</f>
        <v>497</v>
      </c>
      <c r="K71" s="30">
        <f>J71/H70</f>
        <v>0.36597938144329895</v>
      </c>
      <c r="L71" s="75">
        <f>L70-J70</f>
        <v>-418</v>
      </c>
      <c r="M71" s="30">
        <f>L71/J70</f>
        <v>-0.22533692722371967</v>
      </c>
      <c r="N71" s="66">
        <f>N70-L70</f>
        <v>-138</v>
      </c>
      <c r="O71" s="42">
        <f>N71/L70</f>
        <v>-0.09603340292275574</v>
      </c>
      <c r="P71" s="66">
        <f>P70-N70</f>
        <v>23</v>
      </c>
      <c r="Q71" s="42">
        <f>P71/N70</f>
        <v>0.01770592763664357</v>
      </c>
      <c r="R71" s="66">
        <f>R70-P70</f>
        <v>-256</v>
      </c>
      <c r="S71" s="42">
        <f>R71/P70</f>
        <v>-0.19364599092284418</v>
      </c>
      <c r="T71" s="66">
        <f>T70-R70</f>
        <v>-607</v>
      </c>
      <c r="U71" s="42">
        <f>T71/R70</f>
        <v>-0.5694183864915572</v>
      </c>
      <c r="V71" s="66">
        <f>V70-T70</f>
        <v>727</v>
      </c>
      <c r="W71" s="42">
        <f>V71/T70</f>
        <v>1.5838779956427016</v>
      </c>
      <c r="X71" s="66">
        <f>X70-V70</f>
        <v>1386</v>
      </c>
      <c r="Y71" s="42">
        <f>X71/V70</f>
        <v>1.1686340640809443</v>
      </c>
      <c r="Z71" s="72">
        <f>Z70-X70</f>
        <v>-133</v>
      </c>
      <c r="AA71" s="54">
        <f>Z71/X70</f>
        <v>-0.05171073094867807</v>
      </c>
      <c r="AB71" s="101">
        <f>AB70-D70-F70-H70-J70-L70-N70-P70-R70-T70-V70</f>
        <v>5011</v>
      </c>
      <c r="AC71" s="48"/>
      <c r="AD71" s="77"/>
    </row>
    <row r="72" spans="1:30" ht="25.5" customHeight="1" thickBot="1" thickTop="1">
      <c r="A72" s="138"/>
      <c r="B72" s="144"/>
      <c r="C72" s="18" t="s">
        <v>20</v>
      </c>
      <c r="D72" s="67">
        <f>D70-D44</f>
        <v>-249</v>
      </c>
      <c r="E72" s="31">
        <f>D72/D44</f>
        <v>-0.2044334975369458</v>
      </c>
      <c r="F72" s="67">
        <f>F70-F44</f>
        <v>-234</v>
      </c>
      <c r="G72" s="31">
        <f>F72/F44</f>
        <v>-0.18840579710144928</v>
      </c>
      <c r="H72" s="67">
        <f>H70-H44</f>
        <v>-106</v>
      </c>
      <c r="I72" s="31">
        <f>H72/H44</f>
        <v>-0.07240437158469945</v>
      </c>
      <c r="J72" s="67">
        <f>J70-J44</f>
        <v>366</v>
      </c>
      <c r="K72" s="31">
        <f>J72/J44</f>
        <v>0.2458025520483546</v>
      </c>
      <c r="L72" s="67">
        <f>L70-L44</f>
        <v>-68</v>
      </c>
      <c r="M72" s="31">
        <f>L72/L44</f>
        <v>-0.045182724252491695</v>
      </c>
      <c r="N72" s="67">
        <f>N70-N44</f>
        <v>-111</v>
      </c>
      <c r="O72" s="31">
        <f>N72/N44</f>
        <v>-0.07872340425531915</v>
      </c>
      <c r="P72" s="67">
        <f>P70-P44</f>
        <v>99</v>
      </c>
      <c r="Q72" s="31">
        <f>P72/P44</f>
        <v>0.08094848732624693</v>
      </c>
      <c r="R72" s="67">
        <f>R70-R44</f>
        <v>-121</v>
      </c>
      <c r="S72" s="31">
        <f>R72/R44</f>
        <v>-0.10193765796124685</v>
      </c>
      <c r="T72" s="67">
        <f>T70-T44</f>
        <v>-1348</v>
      </c>
      <c r="U72" s="31">
        <f>T72/T44</f>
        <v>-0.7459878251245158</v>
      </c>
      <c r="V72" s="67">
        <f>V70-V44</f>
        <v>-164</v>
      </c>
      <c r="W72" s="31">
        <f>V72/V44</f>
        <v>-0.12148148148148148</v>
      </c>
      <c r="X72" s="67">
        <f>X70-X44</f>
        <v>1401</v>
      </c>
      <c r="Y72" s="31">
        <f>X72/X44</f>
        <v>1.1964133219470539</v>
      </c>
      <c r="Z72" s="72">
        <f>Z70-Z44</f>
        <v>1387</v>
      </c>
      <c r="AA72" s="54">
        <f>Z72/Z44</f>
        <v>1.3184410646387832</v>
      </c>
      <c r="AB72" s="40"/>
      <c r="AC72" s="76"/>
      <c r="AD72" s="47"/>
    </row>
    <row r="73" spans="1:32" ht="24" customHeight="1" thickBot="1" thickTop="1">
      <c r="A73" s="138" t="s">
        <v>11</v>
      </c>
      <c r="B73" s="142" t="s">
        <v>15</v>
      </c>
      <c r="C73" s="20"/>
      <c r="D73" s="69">
        <v>6032</v>
      </c>
      <c r="E73" s="23" t="s">
        <v>24</v>
      </c>
      <c r="F73" s="69">
        <v>3897</v>
      </c>
      <c r="G73" s="23" t="s">
        <v>24</v>
      </c>
      <c r="H73" s="69">
        <v>3933</v>
      </c>
      <c r="I73" s="23" t="s">
        <v>24</v>
      </c>
      <c r="J73" s="69">
        <v>3771</v>
      </c>
      <c r="K73" s="23" t="s">
        <v>24</v>
      </c>
      <c r="L73" s="69">
        <v>3213</v>
      </c>
      <c r="M73" s="23" t="s">
        <v>24</v>
      </c>
      <c r="N73" s="69">
        <v>3405</v>
      </c>
      <c r="O73" s="23" t="s">
        <v>24</v>
      </c>
      <c r="P73" s="69">
        <v>4411</v>
      </c>
      <c r="Q73" s="23" t="s">
        <v>24</v>
      </c>
      <c r="R73" s="69">
        <v>4637</v>
      </c>
      <c r="S73" s="23" t="s">
        <v>24</v>
      </c>
      <c r="T73" s="69">
        <v>3803</v>
      </c>
      <c r="U73" s="23" t="s">
        <v>24</v>
      </c>
      <c r="V73" s="69">
        <v>3545</v>
      </c>
      <c r="W73" s="23" t="s">
        <v>24</v>
      </c>
      <c r="X73" s="69">
        <v>3933</v>
      </c>
      <c r="Y73" s="23" t="s">
        <v>24</v>
      </c>
      <c r="Z73" s="74">
        <v>4922</v>
      </c>
      <c r="AA73" s="49" t="s">
        <v>24</v>
      </c>
      <c r="AB73" s="39">
        <f>D73+F73+H73+J73+L73+N73+P73+R73+T73+V73+X73+Z73</f>
        <v>49502</v>
      </c>
      <c r="AC73" s="26"/>
      <c r="AD73" s="29"/>
      <c r="AF73" s="81"/>
    </row>
    <row r="74" spans="1:30" ht="25.5" customHeight="1" thickBot="1" thickTop="1">
      <c r="A74" s="138"/>
      <c r="B74" s="143"/>
      <c r="C74" s="21" t="s">
        <v>19</v>
      </c>
      <c r="D74" s="75">
        <f>D73-Z47</f>
        <v>1421</v>
      </c>
      <c r="E74" s="30">
        <f>D74/Z47</f>
        <v>0.3081761006289308</v>
      </c>
      <c r="F74" s="75">
        <f>F73-D73</f>
        <v>-2135</v>
      </c>
      <c r="G74" s="30">
        <f>F74/D73</f>
        <v>-0.35394562334217505</v>
      </c>
      <c r="H74" s="75">
        <f>H73-F73</f>
        <v>36</v>
      </c>
      <c r="I74" s="30">
        <f>H74/F73</f>
        <v>0.009237875288683603</v>
      </c>
      <c r="J74" s="75">
        <f>J73-H73</f>
        <v>-162</v>
      </c>
      <c r="K74" s="30">
        <f>J74/H73</f>
        <v>-0.041189931350114416</v>
      </c>
      <c r="L74" s="75">
        <f>L73-J73</f>
        <v>-558</v>
      </c>
      <c r="M74" s="30">
        <f>L74/J73</f>
        <v>-0.14797136038186157</v>
      </c>
      <c r="N74" s="66">
        <f>N73-L73</f>
        <v>192</v>
      </c>
      <c r="O74" s="42">
        <f>N74/L73</f>
        <v>0.059757236227824466</v>
      </c>
      <c r="P74" s="66">
        <f>P73-N73</f>
        <v>1006</v>
      </c>
      <c r="Q74" s="42">
        <f>P74/N73</f>
        <v>0.29544787077826723</v>
      </c>
      <c r="R74" s="66">
        <f>R73-P73</f>
        <v>226</v>
      </c>
      <c r="S74" s="42">
        <f>R74/P73</f>
        <v>0.051235547494899114</v>
      </c>
      <c r="T74" s="66">
        <f>T73-R73</f>
        <v>-834</v>
      </c>
      <c r="U74" s="42">
        <f>T74/R73</f>
        <v>-0.1798576665947811</v>
      </c>
      <c r="V74" s="66">
        <f>V73-T73</f>
        <v>-258</v>
      </c>
      <c r="W74" s="42">
        <f>V74/T73</f>
        <v>-0.06784117801735472</v>
      </c>
      <c r="X74" s="66">
        <f>X73-V73</f>
        <v>388</v>
      </c>
      <c r="Y74" s="42">
        <f>X74/V73</f>
        <v>0.10944992947813822</v>
      </c>
      <c r="Z74" s="72">
        <f>Z73-X73</f>
        <v>989</v>
      </c>
      <c r="AA74" s="54">
        <f>Z74/X73</f>
        <v>0.25146198830409355</v>
      </c>
      <c r="AB74" s="101">
        <f>AB73-D73-F73-H73-J73-L73-N73-P73-R73-T73-V73</f>
        <v>8855</v>
      </c>
      <c r="AC74" s="81"/>
      <c r="AD74" s="77"/>
    </row>
    <row r="75" spans="1:28" ht="25.5" customHeight="1" thickBot="1" thickTop="1">
      <c r="A75" s="138"/>
      <c r="B75" s="144"/>
      <c r="C75" s="18" t="s">
        <v>20</v>
      </c>
      <c r="D75" s="67">
        <f>D73-D47</f>
        <v>-460</v>
      </c>
      <c r="E75" s="31">
        <f>D75/D47</f>
        <v>-0.07085643869377696</v>
      </c>
      <c r="F75" s="67">
        <f>F73-F47</f>
        <v>-395</v>
      </c>
      <c r="G75" s="31">
        <f>F75/F47</f>
        <v>-0.09203168685927307</v>
      </c>
      <c r="H75" s="67">
        <f>H73-H47</f>
        <v>-869</v>
      </c>
      <c r="I75" s="31">
        <f>H75/H47</f>
        <v>-0.18096626405664307</v>
      </c>
      <c r="J75" s="67">
        <f>J73-J47</f>
        <v>-1105</v>
      </c>
      <c r="K75" s="31">
        <f>J75/J47</f>
        <v>-0.22662018047579985</v>
      </c>
      <c r="L75" s="67">
        <f>L73-L47</f>
        <v>-620</v>
      </c>
      <c r="M75" s="31">
        <f>L75/L47</f>
        <v>-0.1617531959300809</v>
      </c>
      <c r="N75" s="67">
        <f>N73-N47</f>
        <v>-485</v>
      </c>
      <c r="O75" s="31">
        <f>N75/N47</f>
        <v>-0.12467866323907455</v>
      </c>
      <c r="P75" s="67">
        <f>P73-P47</f>
        <v>-263</v>
      </c>
      <c r="Q75" s="31">
        <f>P75/P47</f>
        <v>-0.05626872058194266</v>
      </c>
      <c r="R75" s="67">
        <f>R73-R47</f>
        <v>127</v>
      </c>
      <c r="S75" s="31">
        <f>R75/R47</f>
        <v>0.028159645232815965</v>
      </c>
      <c r="T75" s="67">
        <f>T73-T47</f>
        <v>91</v>
      </c>
      <c r="U75" s="31">
        <f>T75/T47</f>
        <v>0.02451508620689655</v>
      </c>
      <c r="V75" s="67">
        <f>V73-V47</f>
        <v>-315</v>
      </c>
      <c r="W75" s="31">
        <f>V75/V47</f>
        <v>-0.08160621761658031</v>
      </c>
      <c r="X75" s="67">
        <f>X73-X47</f>
        <v>52</v>
      </c>
      <c r="Y75" s="31">
        <f>X75/X47</f>
        <v>0.013398608606029374</v>
      </c>
      <c r="Z75" s="72">
        <f>Z73-Z47</f>
        <v>311</v>
      </c>
      <c r="AA75" s="54">
        <f>Z75/Z47</f>
        <v>0.06744740837128606</v>
      </c>
      <c r="AB75" s="10"/>
    </row>
    <row r="76" spans="1:28" ht="19.5" customHeight="1" thickBot="1">
      <c r="A76" s="168" t="s">
        <v>12</v>
      </c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80"/>
      <c r="AB76" s="10"/>
    </row>
    <row r="77" spans="1:28" ht="24" customHeight="1" thickBot="1">
      <c r="A77" s="138" t="s">
        <v>13</v>
      </c>
      <c r="B77" s="142" t="s">
        <v>14</v>
      </c>
      <c r="C77" s="5"/>
      <c r="D77" s="69">
        <v>10228</v>
      </c>
      <c r="E77" s="23" t="s">
        <v>24</v>
      </c>
      <c r="F77" s="69">
        <v>10938</v>
      </c>
      <c r="G77" s="23" t="s">
        <v>24</v>
      </c>
      <c r="H77" s="69">
        <v>11393</v>
      </c>
      <c r="I77" s="23" t="s">
        <v>24</v>
      </c>
      <c r="J77" s="69">
        <v>10676</v>
      </c>
      <c r="K77" s="23" t="s">
        <v>24</v>
      </c>
      <c r="L77" s="69">
        <v>10150</v>
      </c>
      <c r="M77" s="23" t="s">
        <v>24</v>
      </c>
      <c r="N77" s="69">
        <v>8722</v>
      </c>
      <c r="O77" s="23" t="s">
        <v>24</v>
      </c>
      <c r="P77" s="69">
        <v>8272</v>
      </c>
      <c r="Q77" s="23" t="s">
        <v>24</v>
      </c>
      <c r="R77" s="69">
        <v>8720</v>
      </c>
      <c r="S77" s="23" t="s">
        <v>24</v>
      </c>
      <c r="T77" s="69">
        <v>6126</v>
      </c>
      <c r="U77" s="23" t="s">
        <v>24</v>
      </c>
      <c r="V77" s="69">
        <v>7411</v>
      </c>
      <c r="W77" s="23" t="s">
        <v>24</v>
      </c>
      <c r="X77" s="69">
        <v>4351</v>
      </c>
      <c r="Y77" s="23" t="s">
        <v>24</v>
      </c>
      <c r="Z77" s="82">
        <v>4827</v>
      </c>
      <c r="AA77" s="83" t="s">
        <v>24</v>
      </c>
      <c r="AB77" s="10"/>
    </row>
    <row r="78" spans="1:28" ht="25.5" customHeight="1" thickBot="1" thickTop="1">
      <c r="A78" s="138"/>
      <c r="B78" s="143"/>
      <c r="C78" s="21" t="s">
        <v>19</v>
      </c>
      <c r="D78" s="75">
        <f>D77-Z51</f>
        <v>711</v>
      </c>
      <c r="E78" s="30">
        <f>D78/Z51</f>
        <v>0.07470841651781024</v>
      </c>
      <c r="F78" s="75">
        <f>F77-D77</f>
        <v>710</v>
      </c>
      <c r="G78" s="30">
        <f>F78/D77</f>
        <v>0.06941728588189285</v>
      </c>
      <c r="H78" s="75">
        <f>H77-F77</f>
        <v>455</v>
      </c>
      <c r="I78" s="30">
        <f>H78/F77</f>
        <v>0.041598098372645824</v>
      </c>
      <c r="J78" s="75">
        <f>J77-H77</f>
        <v>-717</v>
      </c>
      <c r="K78" s="30">
        <f>J78/H77</f>
        <v>-0.0629333801457035</v>
      </c>
      <c r="L78" s="75">
        <f>L77-J77</f>
        <v>-526</v>
      </c>
      <c r="M78" s="30">
        <f>L78/J77</f>
        <v>-0.04926938928437617</v>
      </c>
      <c r="N78" s="66">
        <f>N77-L77</f>
        <v>-1428</v>
      </c>
      <c r="O78" s="42">
        <f>N78/L77</f>
        <v>-0.1406896551724138</v>
      </c>
      <c r="P78" s="66">
        <f>P77-N77</f>
        <v>-450</v>
      </c>
      <c r="Q78" s="42">
        <f>P78/N77</f>
        <v>-0.051593671176335704</v>
      </c>
      <c r="R78" s="66">
        <f>R77-P77</f>
        <v>448</v>
      </c>
      <c r="S78" s="42">
        <f>R78/P77</f>
        <v>0.05415860735009671</v>
      </c>
      <c r="T78" s="66">
        <f>T77-R77</f>
        <v>-2594</v>
      </c>
      <c r="U78" s="42">
        <f>T78/R77</f>
        <v>-0.2974770642201835</v>
      </c>
      <c r="V78" s="66">
        <f>V77-T77</f>
        <v>1285</v>
      </c>
      <c r="W78" s="42">
        <f>V78/T77</f>
        <v>0.2097616715638263</v>
      </c>
      <c r="X78" s="66">
        <f>X77-V77</f>
        <v>-3060</v>
      </c>
      <c r="Y78" s="42">
        <f>X78/V77</f>
        <v>-0.4128997436243422</v>
      </c>
      <c r="Z78" s="72">
        <f>Z77-X77</f>
        <v>476</v>
      </c>
      <c r="AA78" s="54">
        <f>Z78/X77</f>
        <v>0.10940013789933349</v>
      </c>
      <c r="AB78" s="10"/>
    </row>
    <row r="79" spans="1:28" ht="25.5" customHeight="1" thickBot="1" thickTop="1">
      <c r="A79" s="138"/>
      <c r="B79" s="144"/>
      <c r="C79" s="18" t="s">
        <v>20</v>
      </c>
      <c r="D79" s="67">
        <f>D77-D51</f>
        <v>3830</v>
      </c>
      <c r="E79" s="31">
        <f>D79/D51</f>
        <v>0.5986245701781807</v>
      </c>
      <c r="F79" s="67">
        <f>F77-F51</f>
        <v>3446</v>
      </c>
      <c r="G79" s="31">
        <f>F79/F51</f>
        <v>0.4599572877736252</v>
      </c>
      <c r="H79" s="67">
        <f>H77-H51</f>
        <v>3290</v>
      </c>
      <c r="I79" s="31">
        <f>H79/H51</f>
        <v>0.40602246081698135</v>
      </c>
      <c r="J79" s="67">
        <f>J77-J51</f>
        <v>3239</v>
      </c>
      <c r="K79" s="31">
        <f>J79/J51</f>
        <v>0.4355250773161221</v>
      </c>
      <c r="L79" s="67">
        <f>L77-L51</f>
        <v>2403</v>
      </c>
      <c r="M79" s="31">
        <f>L79/L51</f>
        <v>0.3101845875822899</v>
      </c>
      <c r="N79" s="67">
        <f>N77-N51</f>
        <v>1028</v>
      </c>
      <c r="O79" s="31">
        <f>N79/N51</f>
        <v>0.1336106056667533</v>
      </c>
      <c r="P79" s="67">
        <f>P77-P51</f>
        <v>439</v>
      </c>
      <c r="Q79" s="31">
        <f>P79/P51</f>
        <v>0.056044938082471595</v>
      </c>
      <c r="R79" s="67">
        <f>R77-R51</f>
        <v>310</v>
      </c>
      <c r="S79" s="31">
        <f>R79/R51</f>
        <v>0.036860879904875146</v>
      </c>
      <c r="T79" s="67">
        <f>T77-T51</f>
        <v>-2992</v>
      </c>
      <c r="U79" s="31">
        <f>T79/T51</f>
        <v>-0.3281421364334284</v>
      </c>
      <c r="V79" s="67">
        <f>V77-V51</f>
        <v>-1758</v>
      </c>
      <c r="W79" s="31">
        <f>V79/V51</f>
        <v>-0.19173301341476714</v>
      </c>
      <c r="X79" s="67">
        <f>X77-X51</f>
        <v>-4674</v>
      </c>
      <c r="Y79" s="31">
        <f>X79/X51</f>
        <v>-0.5178947368421053</v>
      </c>
      <c r="Z79" s="72">
        <f>Z77-Z51</f>
        <v>-4690</v>
      </c>
      <c r="AA79" s="54">
        <f>Z79/Z51</f>
        <v>-0.4928023536828833</v>
      </c>
      <c r="AB79" s="10"/>
    </row>
    <row r="80" ht="150" customHeight="1" thickBot="1">
      <c r="E80" s="103"/>
    </row>
    <row r="81" spans="1:29" ht="23.25" customHeight="1" thickBot="1" thickTop="1">
      <c r="A81" s="188" t="s">
        <v>64</v>
      </c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152" t="s">
        <v>0</v>
      </c>
      <c r="B83" s="166" t="s">
        <v>1</v>
      </c>
      <c r="C83" s="166"/>
      <c r="D83" s="141" t="s">
        <v>60</v>
      </c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54"/>
      <c r="U83" s="154"/>
      <c r="V83" s="154"/>
      <c r="W83" s="154"/>
      <c r="X83" s="154"/>
      <c r="Y83" s="154"/>
      <c r="Z83" s="154"/>
      <c r="AA83" s="155"/>
      <c r="AB83" s="145" t="s">
        <v>21</v>
      </c>
      <c r="AC83" s="148" t="s">
        <v>22</v>
      </c>
      <c r="AD83" s="149"/>
    </row>
    <row r="84" spans="1:30" ht="17.25" customHeight="1" thickBot="1" thickTop="1">
      <c r="A84" s="152"/>
      <c r="B84" s="171"/>
      <c r="C84" s="167"/>
      <c r="D84" s="139" t="s">
        <v>4</v>
      </c>
      <c r="E84" s="140"/>
      <c r="F84" s="139" t="s">
        <v>5</v>
      </c>
      <c r="G84" s="140"/>
      <c r="H84" s="139" t="s">
        <v>25</v>
      </c>
      <c r="I84" s="140"/>
      <c r="J84" s="139" t="s">
        <v>26</v>
      </c>
      <c r="K84" s="140"/>
      <c r="L84" s="139" t="s">
        <v>27</v>
      </c>
      <c r="M84" s="140"/>
      <c r="N84" s="139" t="s">
        <v>28</v>
      </c>
      <c r="O84" s="140"/>
      <c r="P84" s="139" t="s">
        <v>29</v>
      </c>
      <c r="Q84" s="140"/>
      <c r="R84" s="139" t="s">
        <v>35</v>
      </c>
      <c r="S84" s="140"/>
      <c r="T84" s="139" t="s">
        <v>36</v>
      </c>
      <c r="U84" s="140"/>
      <c r="V84" s="139" t="s">
        <v>37</v>
      </c>
      <c r="W84" s="140"/>
      <c r="X84" s="139" t="s">
        <v>38</v>
      </c>
      <c r="Y84" s="140"/>
      <c r="Z84" s="159" t="s">
        <v>39</v>
      </c>
      <c r="AA84" s="160"/>
      <c r="AB84" s="146"/>
      <c r="AC84" s="150"/>
      <c r="AD84" s="151"/>
    </row>
    <row r="85" spans="1:30" ht="19.5" customHeight="1" thickBot="1" thickTop="1">
      <c r="A85" s="2"/>
      <c r="B85" s="1"/>
      <c r="C85" s="182" t="s">
        <v>32</v>
      </c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4"/>
      <c r="U85" s="184"/>
      <c r="V85" s="184"/>
      <c r="W85" s="184"/>
      <c r="X85" s="184"/>
      <c r="Y85" s="184"/>
      <c r="Z85" s="185"/>
      <c r="AA85" s="186"/>
      <c r="AB85" s="147"/>
      <c r="AC85" s="24" t="s">
        <v>23</v>
      </c>
      <c r="AD85" s="25" t="s">
        <v>24</v>
      </c>
    </row>
    <row r="86" spans="1:30" ht="13.5" thickBot="1">
      <c r="A86" s="3"/>
      <c r="B86" s="3"/>
      <c r="C86" s="3"/>
      <c r="D86" s="6"/>
      <c r="E86" s="3"/>
      <c r="F86" s="36"/>
      <c r="G86" s="4"/>
      <c r="H86" s="37"/>
      <c r="I86" s="16"/>
      <c r="J86" s="36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87"/>
      <c r="AA86" s="154"/>
      <c r="AB86" s="173"/>
      <c r="AC86" s="162"/>
      <c r="AD86" s="163"/>
    </row>
    <row r="87" spans="1:30" ht="21.75" customHeight="1" thickBot="1" thickTop="1">
      <c r="A87" s="138" t="s">
        <v>6</v>
      </c>
      <c r="B87" s="142" t="s">
        <v>7</v>
      </c>
      <c r="C87" s="7"/>
      <c r="D87" s="65">
        <v>367180</v>
      </c>
      <c r="E87" s="22" t="s">
        <v>24</v>
      </c>
      <c r="F87" s="65">
        <v>366481</v>
      </c>
      <c r="G87" s="22" t="s">
        <v>24</v>
      </c>
      <c r="H87" s="65">
        <v>367255</v>
      </c>
      <c r="I87" s="22" t="s">
        <v>24</v>
      </c>
      <c r="J87" s="65">
        <v>366658</v>
      </c>
      <c r="K87" s="22" t="s">
        <v>24</v>
      </c>
      <c r="L87" s="65">
        <v>365322</v>
      </c>
      <c r="M87" s="22" t="s">
        <v>24</v>
      </c>
      <c r="N87" s="65">
        <v>365029</v>
      </c>
      <c r="O87" s="22" t="s">
        <v>24</v>
      </c>
      <c r="P87" s="65">
        <v>367113</v>
      </c>
      <c r="Q87" s="22" t="s">
        <v>24</v>
      </c>
      <c r="R87" s="65">
        <v>369644</v>
      </c>
      <c r="S87" s="22" t="s">
        <v>24</v>
      </c>
      <c r="T87" s="65">
        <v>367512</v>
      </c>
      <c r="U87" s="22" t="s">
        <v>24</v>
      </c>
      <c r="V87" s="65">
        <v>367975</v>
      </c>
      <c r="W87" s="22" t="s">
        <v>24</v>
      </c>
      <c r="X87" s="65">
        <v>368922</v>
      </c>
      <c r="Y87" s="22" t="s">
        <v>24</v>
      </c>
      <c r="Z87" s="71">
        <v>371090</v>
      </c>
      <c r="AA87" s="49" t="s">
        <v>24</v>
      </c>
      <c r="AB87" s="178"/>
      <c r="AC87" s="194"/>
      <c r="AD87" s="57"/>
    </row>
    <row r="88" spans="1:29" ht="27" customHeight="1" thickBot="1" thickTop="1">
      <c r="A88" s="138"/>
      <c r="B88" s="143"/>
      <c r="C88" s="17" t="s">
        <v>19</v>
      </c>
      <c r="D88" s="75">
        <f>D87-Z61</f>
        <v>2251</v>
      </c>
      <c r="E88" s="30">
        <f>D88/Z61</f>
        <v>0.006168323153270911</v>
      </c>
      <c r="F88" s="75">
        <f>F87-D87</f>
        <v>-699</v>
      </c>
      <c r="G88" s="30">
        <f>F88/D87</f>
        <v>-0.001903698458521706</v>
      </c>
      <c r="H88" s="75">
        <f>H87-F87</f>
        <v>774</v>
      </c>
      <c r="I88" s="30">
        <f>H88/F87</f>
        <v>0.0021119785200324165</v>
      </c>
      <c r="J88" s="75">
        <f>J87-H87</f>
        <v>-597</v>
      </c>
      <c r="K88" s="30">
        <f>J88/H87</f>
        <v>-0.0016255735115927625</v>
      </c>
      <c r="L88" s="75">
        <f>L87-J87</f>
        <v>-1336</v>
      </c>
      <c r="M88" s="30">
        <f>L88/J87</f>
        <v>-0.0036437224879860798</v>
      </c>
      <c r="N88" s="66">
        <f>N87-L87</f>
        <v>-293</v>
      </c>
      <c r="O88" s="42">
        <f>N88/L87</f>
        <v>-0.0008020321798303962</v>
      </c>
      <c r="P88" s="66">
        <f>P87-N87</f>
        <v>2084</v>
      </c>
      <c r="Q88" s="42">
        <f>P88/N87</f>
        <v>0.005709135438554197</v>
      </c>
      <c r="R88" s="66">
        <f>R87-P87</f>
        <v>2531</v>
      </c>
      <c r="S88" s="42">
        <f>R88/P87</f>
        <v>0.006894334986775189</v>
      </c>
      <c r="T88" s="66">
        <f>T87-R87</f>
        <v>-2132</v>
      </c>
      <c r="U88" s="42">
        <f>T88/R87</f>
        <v>-0.0057677116360606425</v>
      </c>
      <c r="V88" s="66">
        <f>V87-T87</f>
        <v>463</v>
      </c>
      <c r="W88" s="42">
        <f>V88/T87</f>
        <v>0.0012598228085069331</v>
      </c>
      <c r="X88" s="66">
        <f>X87-V87</f>
        <v>947</v>
      </c>
      <c r="Y88" s="42">
        <f>X88/V87</f>
        <v>0.00257354439839663</v>
      </c>
      <c r="Z88" s="72">
        <f>Z87-X87</f>
        <v>2168</v>
      </c>
      <c r="AA88" s="54">
        <f>Z88/X87</f>
        <v>0.005876580957492369</v>
      </c>
      <c r="AB88" s="71">
        <f>(D87+F87+H87+J87+L87+N87+P87+R87+T87+V87+X87+Z87)/12</f>
        <v>367515.0833333333</v>
      </c>
      <c r="AC88" s="9"/>
    </row>
    <row r="89" spans="1:29" ht="23.25" customHeight="1" thickBot="1" thickTop="1">
      <c r="A89" s="138"/>
      <c r="B89" s="144"/>
      <c r="C89" s="18" t="s">
        <v>20</v>
      </c>
      <c r="D89" s="67">
        <f>D87-D61</f>
        <v>9516</v>
      </c>
      <c r="E89" s="31">
        <f>D89/D61</f>
        <v>0.0266059765590051</v>
      </c>
      <c r="F89" s="67">
        <f>F87-F61</f>
        <v>8071</v>
      </c>
      <c r="G89" s="31">
        <f>F89/F61</f>
        <v>0.02251890293239586</v>
      </c>
      <c r="H89" s="67">
        <f>H87-H61</f>
        <v>8768</v>
      </c>
      <c r="I89" s="31">
        <f>H89/H61</f>
        <v>0.024458348559361985</v>
      </c>
      <c r="J89" s="67">
        <f>J87-J61</f>
        <v>9543</v>
      </c>
      <c r="K89" s="31">
        <f>J89/J61</f>
        <v>0.026722484353779594</v>
      </c>
      <c r="L89" s="67">
        <f>L87-L61</f>
        <v>9718</v>
      </c>
      <c r="M89" s="31">
        <f>L89/L61</f>
        <v>0.027328151539352762</v>
      </c>
      <c r="N89" s="67">
        <f>N87-N61</f>
        <v>7248</v>
      </c>
      <c r="O89" s="31">
        <f>N89/N61</f>
        <v>0.020258202643516566</v>
      </c>
      <c r="P89" s="67">
        <f>P87-P61</f>
        <v>5459</v>
      </c>
      <c r="Q89" s="31">
        <f>P89/P61</f>
        <v>0.015094537873215836</v>
      </c>
      <c r="R89" s="67">
        <f>R87-R61</f>
        <v>6107</v>
      </c>
      <c r="S89" s="31">
        <f>R89/R61</f>
        <v>0.01679884028310736</v>
      </c>
      <c r="T89" s="67">
        <f>T87-T61</f>
        <v>4369</v>
      </c>
      <c r="U89" s="31">
        <f>T89/T61</f>
        <v>0.012031073158507806</v>
      </c>
      <c r="V89" s="67">
        <f>V87-V61</f>
        <v>4564</v>
      </c>
      <c r="W89" s="31">
        <f>V89/V61</f>
        <v>0.012558783305953865</v>
      </c>
      <c r="X89" s="67">
        <f>X87-X61</f>
        <v>4506</v>
      </c>
      <c r="Y89" s="31">
        <f>X89/X61</f>
        <v>0.012364989462592202</v>
      </c>
      <c r="Z89" s="72">
        <f>Z87-Z61</f>
        <v>6161</v>
      </c>
      <c r="AA89" s="54">
        <f>Z89/Z61</f>
        <v>0.016882736093870313</v>
      </c>
      <c r="AB89" s="10"/>
      <c r="AC89" s="43"/>
    </row>
    <row r="90" spans="1:30" ht="19.5" customHeight="1" thickBot="1" thickTop="1">
      <c r="A90" s="138" t="s">
        <v>8</v>
      </c>
      <c r="B90" s="142" t="s">
        <v>18</v>
      </c>
      <c r="C90" s="19"/>
      <c r="D90" s="68">
        <v>8459</v>
      </c>
      <c r="E90" s="23" t="s">
        <v>24</v>
      </c>
      <c r="F90" s="68">
        <v>6465</v>
      </c>
      <c r="G90" s="23" t="s">
        <v>24</v>
      </c>
      <c r="H90" s="68">
        <v>9942</v>
      </c>
      <c r="I90" s="23" t="s">
        <v>24</v>
      </c>
      <c r="J90" s="68">
        <v>6553</v>
      </c>
      <c r="K90" s="23" t="s">
        <v>24</v>
      </c>
      <c r="L90" s="68">
        <v>5711</v>
      </c>
      <c r="M90" s="23" t="s">
        <v>24</v>
      </c>
      <c r="N90" s="68">
        <v>8546</v>
      </c>
      <c r="O90" s="23" t="s">
        <v>24</v>
      </c>
      <c r="P90" s="68">
        <v>9737</v>
      </c>
      <c r="Q90" s="23" t="s">
        <v>24</v>
      </c>
      <c r="R90" s="68">
        <v>8849</v>
      </c>
      <c r="S90" s="23" t="s">
        <v>24</v>
      </c>
      <c r="T90" s="68">
        <v>9647</v>
      </c>
      <c r="U90" s="23" t="s">
        <v>24</v>
      </c>
      <c r="V90" s="68">
        <v>9301</v>
      </c>
      <c r="W90" s="23" t="s">
        <v>24</v>
      </c>
      <c r="X90" s="68">
        <v>8123</v>
      </c>
      <c r="Y90" s="23" t="s">
        <v>24</v>
      </c>
      <c r="Z90" s="73">
        <v>8377</v>
      </c>
      <c r="AA90" s="49" t="s">
        <v>24</v>
      </c>
      <c r="AB90" s="39">
        <f>D90+F90+H90+J90+L90+N90+P90+R90+T90+V90+X90+Z90</f>
        <v>99710</v>
      </c>
      <c r="AC90" s="26"/>
      <c r="AD90" s="29"/>
    </row>
    <row r="91" spans="1:30" ht="27" customHeight="1" thickBot="1" thickTop="1">
      <c r="A91" s="138"/>
      <c r="B91" s="143"/>
      <c r="C91" s="17" t="s">
        <v>19</v>
      </c>
      <c r="D91" s="75">
        <f>D90-Z64</f>
        <v>513</v>
      </c>
      <c r="E91" s="30">
        <f>D91/Z64</f>
        <v>0.06456078530078027</v>
      </c>
      <c r="F91" s="75">
        <f>F90-D90</f>
        <v>-1994</v>
      </c>
      <c r="G91" s="30">
        <f>F91/D90</f>
        <v>-0.23572526303345548</v>
      </c>
      <c r="H91" s="75">
        <f>H90-F90</f>
        <v>3477</v>
      </c>
      <c r="I91" s="30">
        <f>H91/F90</f>
        <v>0.5378190255220417</v>
      </c>
      <c r="J91" s="75">
        <f>J90-H90</f>
        <v>-3389</v>
      </c>
      <c r="K91" s="30">
        <f>J91/H90</f>
        <v>-0.3408770871052102</v>
      </c>
      <c r="L91" s="75">
        <f>L90-J90</f>
        <v>-842</v>
      </c>
      <c r="M91" s="30">
        <f>L91/J90</f>
        <v>-0.12849076758736458</v>
      </c>
      <c r="N91" s="66">
        <f>N90-L90</f>
        <v>2835</v>
      </c>
      <c r="O91" s="42">
        <f>N91/L90</f>
        <v>0.4964104360007004</v>
      </c>
      <c r="P91" s="66">
        <f>P90-N90</f>
        <v>1191</v>
      </c>
      <c r="Q91" s="42">
        <f>P91/N90</f>
        <v>0.1393634448864966</v>
      </c>
      <c r="R91" s="66">
        <f>R90-P90</f>
        <v>-888</v>
      </c>
      <c r="S91" s="42">
        <f>R91/P90</f>
        <v>-0.09119852110506316</v>
      </c>
      <c r="T91" s="66">
        <f>T90-R90</f>
        <v>798</v>
      </c>
      <c r="U91" s="42">
        <f>T91/R90</f>
        <v>0.09017968131992316</v>
      </c>
      <c r="V91" s="66">
        <f>V90-T90</f>
        <v>-346</v>
      </c>
      <c r="W91" s="42">
        <f>V91/T90</f>
        <v>-0.03586607235409972</v>
      </c>
      <c r="X91" s="66">
        <f>X90-V90</f>
        <v>-1178</v>
      </c>
      <c r="Y91" s="42">
        <f>X91/V90</f>
        <v>-0.12665304805934846</v>
      </c>
      <c r="Z91" s="72">
        <f>Z90-X90</f>
        <v>254</v>
      </c>
      <c r="AA91" s="54">
        <f>Z91/X90</f>
        <v>0.03126923550412409</v>
      </c>
      <c r="AB91" s="101">
        <f>X90+Z90</f>
        <v>16500</v>
      </c>
      <c r="AC91" s="48"/>
      <c r="AD91" s="77"/>
    </row>
    <row r="92" spans="1:30" ht="22.5" customHeight="1" thickBot="1" thickTop="1">
      <c r="A92" s="138"/>
      <c r="B92" s="144"/>
      <c r="C92" s="18" t="s">
        <v>20</v>
      </c>
      <c r="D92" s="67">
        <f>D90-D64</f>
        <v>-689</v>
      </c>
      <c r="E92" s="31">
        <f>D92/D64</f>
        <v>-0.07531700918233494</v>
      </c>
      <c r="F92" s="67">
        <f>F90-F64</f>
        <v>-458</v>
      </c>
      <c r="G92" s="31">
        <f>F92/F64</f>
        <v>-0.06615629062545139</v>
      </c>
      <c r="H92" s="67">
        <f>H90-H64</f>
        <v>2703</v>
      </c>
      <c r="I92" s="31">
        <f>H92/H64</f>
        <v>0.37339411520928306</v>
      </c>
      <c r="J92" s="67">
        <f>J90-J64</f>
        <v>-646</v>
      </c>
      <c r="K92" s="31">
        <f>J92/J64</f>
        <v>-0.08973468537296847</v>
      </c>
      <c r="L92" s="67">
        <f>L90-L64</f>
        <v>-71</v>
      </c>
      <c r="M92" s="31">
        <f>L92/L64</f>
        <v>-0.012279488066413005</v>
      </c>
      <c r="N92" s="67">
        <f>N90-N64</f>
        <v>-655</v>
      </c>
      <c r="O92" s="31">
        <f>N92/N64</f>
        <v>-0.07118791435713509</v>
      </c>
      <c r="P92" s="67">
        <f>P90-P64</f>
        <v>-917</v>
      </c>
      <c r="Q92" s="31">
        <f>P92/P64</f>
        <v>-0.08607095926412615</v>
      </c>
      <c r="R92" s="67">
        <f>R90-R64</f>
        <v>123</v>
      </c>
      <c r="S92" s="31">
        <f>R92/R64</f>
        <v>0.014095805638322256</v>
      </c>
      <c r="T92" s="67">
        <f>T90-T64</f>
        <v>1538</v>
      </c>
      <c r="U92" s="31">
        <f>T92/T64</f>
        <v>0.18966580342828956</v>
      </c>
      <c r="V92" s="67">
        <f>V90-V64</f>
        <v>1603</v>
      </c>
      <c r="W92" s="31">
        <f>V92/V64</f>
        <v>0.20823590542998183</v>
      </c>
      <c r="X92" s="67">
        <f>X90-X64</f>
        <v>870</v>
      </c>
      <c r="Y92" s="31">
        <f>X92/X64</f>
        <v>0.11995036536605543</v>
      </c>
      <c r="Z92" s="72">
        <f>Z90-Z64</f>
        <v>431</v>
      </c>
      <c r="AA92" s="54">
        <f>Z92/Z64</f>
        <v>0.054241127611376797</v>
      </c>
      <c r="AB92" s="40"/>
      <c r="AC92" s="76"/>
      <c r="AD92" s="47"/>
    </row>
    <row r="93" spans="1:30" ht="19.5" customHeight="1" thickBot="1" thickTop="1">
      <c r="A93" s="138" t="s">
        <v>9</v>
      </c>
      <c r="B93" s="142" t="s">
        <v>16</v>
      </c>
      <c r="C93" s="20"/>
      <c r="D93" s="69">
        <v>3344</v>
      </c>
      <c r="E93" s="23" t="s">
        <v>24</v>
      </c>
      <c r="F93" s="69">
        <v>3871</v>
      </c>
      <c r="G93" s="23" t="s">
        <v>24</v>
      </c>
      <c r="H93" s="69">
        <v>3768</v>
      </c>
      <c r="I93" s="23" t="s">
        <v>24</v>
      </c>
      <c r="J93" s="69">
        <v>4402</v>
      </c>
      <c r="K93" s="23" t="s">
        <v>24</v>
      </c>
      <c r="L93" s="69">
        <v>4306</v>
      </c>
      <c r="M93" s="23" t="s">
        <v>24</v>
      </c>
      <c r="N93" s="69">
        <v>5690</v>
      </c>
      <c r="O93" s="23" t="s">
        <v>24</v>
      </c>
      <c r="P93" s="69">
        <v>4689</v>
      </c>
      <c r="Q93" s="23" t="s">
        <v>24</v>
      </c>
      <c r="R93" s="69">
        <v>3678</v>
      </c>
      <c r="S93" s="23" t="s">
        <v>24</v>
      </c>
      <c r="T93" s="69">
        <v>8078</v>
      </c>
      <c r="U93" s="23" t="s">
        <v>24</v>
      </c>
      <c r="V93" s="69">
        <v>4704</v>
      </c>
      <c r="W93" s="23" t="s">
        <v>24</v>
      </c>
      <c r="X93" s="69">
        <v>3653</v>
      </c>
      <c r="Y93" s="23" t="s">
        <v>24</v>
      </c>
      <c r="Z93" s="74">
        <v>3179</v>
      </c>
      <c r="AA93" s="49" t="s">
        <v>24</v>
      </c>
      <c r="AB93" s="39">
        <f>D93+F93+H93+J93+L93+N93+P93+R93+T93+V93+X93+Z93</f>
        <v>53362</v>
      </c>
      <c r="AC93" s="26"/>
      <c r="AD93" s="29"/>
    </row>
    <row r="94" spans="1:30" ht="24.75" customHeight="1" thickBot="1" thickTop="1">
      <c r="A94" s="138"/>
      <c r="B94" s="143"/>
      <c r="C94" s="21" t="s">
        <v>19</v>
      </c>
      <c r="D94" s="75">
        <f>D93-Z67</f>
        <v>-660</v>
      </c>
      <c r="E94" s="30">
        <f>D94/Z67</f>
        <v>-0.16483516483516483</v>
      </c>
      <c r="F94" s="75">
        <f>F93-D93</f>
        <v>527</v>
      </c>
      <c r="G94" s="30">
        <f>F94/D93</f>
        <v>0.15759569377990432</v>
      </c>
      <c r="H94" s="75">
        <f>H93-F93</f>
        <v>-103</v>
      </c>
      <c r="I94" s="30">
        <f>H94/F93</f>
        <v>-0.02660811159907001</v>
      </c>
      <c r="J94" s="75">
        <f>J93-H93</f>
        <v>634</v>
      </c>
      <c r="K94" s="30">
        <f>J94/H93</f>
        <v>0.16825902335456475</v>
      </c>
      <c r="L94" s="75">
        <f>L93-J93</f>
        <v>-96</v>
      </c>
      <c r="M94" s="30">
        <f>L94/J93</f>
        <v>-0.021808268968650613</v>
      </c>
      <c r="N94" s="66">
        <f>N93-L93</f>
        <v>1384</v>
      </c>
      <c r="O94" s="42">
        <f>N94/L93</f>
        <v>0.3214119832791454</v>
      </c>
      <c r="P94" s="66">
        <f>P93-N93</f>
        <v>-1001</v>
      </c>
      <c r="Q94" s="42">
        <f>P94/N93</f>
        <v>-0.17592267135325132</v>
      </c>
      <c r="R94" s="66">
        <f>R93-P93</f>
        <v>-1011</v>
      </c>
      <c r="S94" s="42">
        <f>R94/P93</f>
        <v>-0.21561100447856685</v>
      </c>
      <c r="T94" s="66">
        <f>T93-R93</f>
        <v>4400</v>
      </c>
      <c r="U94" s="42">
        <f>T94/R93</f>
        <v>1.1963023382272975</v>
      </c>
      <c r="V94" s="66">
        <f>V93-T93</f>
        <v>-3374</v>
      </c>
      <c r="W94" s="42">
        <f>V94/T93</f>
        <v>-0.41767764298093585</v>
      </c>
      <c r="X94" s="66">
        <f>X93-V93</f>
        <v>-1051</v>
      </c>
      <c r="Y94" s="42">
        <f>X94/V93</f>
        <v>-0.2234268707482993</v>
      </c>
      <c r="Z94" s="72">
        <f>Z93-X93</f>
        <v>-474</v>
      </c>
      <c r="AA94" s="54">
        <f>Z94/X93</f>
        <v>-0.12975636463180948</v>
      </c>
      <c r="AB94" s="101">
        <f>X93+Z93</f>
        <v>6832</v>
      </c>
      <c r="AC94" s="48"/>
      <c r="AD94" s="77"/>
    </row>
    <row r="95" spans="1:30" ht="25.5" customHeight="1" thickBot="1" thickTop="1">
      <c r="A95" s="138"/>
      <c r="B95" s="144"/>
      <c r="C95" s="18" t="s">
        <v>20</v>
      </c>
      <c r="D95" s="67">
        <f>D93-D67</f>
        <v>350</v>
      </c>
      <c r="E95" s="31">
        <f>D95/D67</f>
        <v>0.11690046760187041</v>
      </c>
      <c r="F95" s="67">
        <f>F94-F67</f>
        <v>-2553</v>
      </c>
      <c r="G95" s="31">
        <f>F95/F67</f>
        <v>-0.8288961038961039</v>
      </c>
      <c r="H95" s="67">
        <f>H94-H67</f>
        <v>-4006</v>
      </c>
      <c r="I95" s="31">
        <f>H95/H67</f>
        <v>-1.0263899564437613</v>
      </c>
      <c r="J95" s="67">
        <f>J94-J67</f>
        <v>-4477</v>
      </c>
      <c r="K95" s="31">
        <f>J95/J67</f>
        <v>-0.875953825083154</v>
      </c>
      <c r="L95" s="67">
        <f>L94-L67</f>
        <v>-4739</v>
      </c>
      <c r="M95" s="31">
        <f>L95/L67</f>
        <v>-1.0206762868834804</v>
      </c>
      <c r="N95" s="67">
        <f>N94-N67</f>
        <v>-2693</v>
      </c>
      <c r="O95" s="31">
        <f>N95/N67</f>
        <v>-0.6605347068923227</v>
      </c>
      <c r="P95" s="67">
        <f>P94-P67</f>
        <v>-4999</v>
      </c>
      <c r="Q95" s="31">
        <f>P95/P67</f>
        <v>-1.250375187593797</v>
      </c>
      <c r="R95" s="67">
        <f>R94-R67</f>
        <v>-4712</v>
      </c>
      <c r="S95" s="31">
        <f>R95/R67</f>
        <v>-1.2731694136719804</v>
      </c>
      <c r="T95" s="67">
        <f>T94-T67</f>
        <v>-1286</v>
      </c>
      <c r="U95" s="31">
        <f>T95/T67</f>
        <v>-0.2261695392191347</v>
      </c>
      <c r="V95" s="67">
        <f>V94-V67</f>
        <v>-7451</v>
      </c>
      <c r="W95" s="31">
        <f>V95/V67</f>
        <v>-1.8275692911454502</v>
      </c>
      <c r="X95" s="67">
        <f>X94-X67</f>
        <v>-3953</v>
      </c>
      <c r="Y95" s="31">
        <f>X95/X67</f>
        <v>-1.3621640248104756</v>
      </c>
      <c r="Z95" s="72">
        <f>Z94-Z67</f>
        <v>-4478</v>
      </c>
      <c r="AA95" s="54">
        <f>Z95/Z67</f>
        <v>-1.1183816183816184</v>
      </c>
      <c r="AB95" s="40"/>
      <c r="AC95" s="48"/>
      <c r="AD95" s="47"/>
    </row>
    <row r="96" spans="1:30" ht="20.25" customHeight="1" thickBot="1" thickTop="1">
      <c r="A96" s="138" t="s">
        <v>10</v>
      </c>
      <c r="B96" s="142" t="s">
        <v>17</v>
      </c>
      <c r="C96" s="20"/>
      <c r="D96" s="69">
        <v>1015</v>
      </c>
      <c r="E96" s="23" t="s">
        <v>24</v>
      </c>
      <c r="F96" s="69">
        <v>1114</v>
      </c>
      <c r="G96" s="23" t="s">
        <v>24</v>
      </c>
      <c r="H96" s="69">
        <v>1205</v>
      </c>
      <c r="I96" s="23" t="s">
        <v>24</v>
      </c>
      <c r="J96" s="69">
        <v>1582</v>
      </c>
      <c r="K96" s="23" t="s">
        <v>24</v>
      </c>
      <c r="L96" s="69">
        <v>1393</v>
      </c>
      <c r="M96" s="23" t="s">
        <v>24</v>
      </c>
      <c r="N96" s="69">
        <v>1507</v>
      </c>
      <c r="O96" s="23" t="s">
        <v>24</v>
      </c>
      <c r="P96" s="69">
        <v>1306</v>
      </c>
      <c r="Q96" s="23" t="s">
        <v>24</v>
      </c>
      <c r="R96" s="69">
        <v>1162</v>
      </c>
      <c r="S96" s="23" t="s">
        <v>24</v>
      </c>
      <c r="T96" s="69">
        <v>2578</v>
      </c>
      <c r="U96" s="23" t="s">
        <v>24</v>
      </c>
      <c r="V96" s="69">
        <v>1328</v>
      </c>
      <c r="W96" s="23" t="s">
        <v>24</v>
      </c>
      <c r="X96" s="69">
        <v>1164</v>
      </c>
      <c r="Y96" s="23" t="s">
        <v>24</v>
      </c>
      <c r="Z96" s="74">
        <v>1074</v>
      </c>
      <c r="AA96" s="49" t="s">
        <v>24</v>
      </c>
      <c r="AB96" s="39">
        <f>D96+F96+H96+J96+L96+N96+P96+R96+T96+V96+X96+Z96</f>
        <v>16428</v>
      </c>
      <c r="AC96" s="26"/>
      <c r="AD96" s="29"/>
    </row>
    <row r="97" spans="1:30" ht="27.75" customHeight="1" thickBot="1" thickTop="1">
      <c r="A97" s="138"/>
      <c r="B97" s="143"/>
      <c r="C97" s="21" t="s">
        <v>19</v>
      </c>
      <c r="D97" s="75">
        <f>D96-Z70</f>
        <v>-1424</v>
      </c>
      <c r="E97" s="30">
        <f>D97/Z70</f>
        <v>-0.5838458384583846</v>
      </c>
      <c r="F97" s="75">
        <f>F96-D96</f>
        <v>99</v>
      </c>
      <c r="G97" s="30">
        <f>F97/D96</f>
        <v>0.09753694581280788</v>
      </c>
      <c r="H97" s="75">
        <f>H96-F96</f>
        <v>91</v>
      </c>
      <c r="I97" s="30">
        <f>H97/F96</f>
        <v>0.08168761220825853</v>
      </c>
      <c r="J97" s="75">
        <f>J96-H96</f>
        <v>377</v>
      </c>
      <c r="K97" s="30">
        <f>J97/H96</f>
        <v>0.3128630705394191</v>
      </c>
      <c r="L97" s="75">
        <f>L96-J96</f>
        <v>-189</v>
      </c>
      <c r="M97" s="30">
        <f>L97/J96</f>
        <v>-0.11946902654867257</v>
      </c>
      <c r="N97" s="66">
        <f>N96-L96</f>
        <v>114</v>
      </c>
      <c r="O97" s="42">
        <f>N97/L96</f>
        <v>0.08183776022972003</v>
      </c>
      <c r="P97" s="66">
        <f>P96-N96</f>
        <v>-201</v>
      </c>
      <c r="Q97" s="42">
        <f>P97/N96</f>
        <v>-0.1333775713337757</v>
      </c>
      <c r="R97" s="66">
        <f>R96-P96</f>
        <v>-144</v>
      </c>
      <c r="S97" s="42">
        <f>R97/P96</f>
        <v>-0.11026033690658499</v>
      </c>
      <c r="T97" s="66">
        <f>T96-R96</f>
        <v>1416</v>
      </c>
      <c r="U97" s="42">
        <f>T97/R96</f>
        <v>1.2185886402753872</v>
      </c>
      <c r="V97" s="66">
        <f>V96-T96</f>
        <v>-1250</v>
      </c>
      <c r="W97" s="42">
        <f>V97/T96</f>
        <v>-0.4848719937936385</v>
      </c>
      <c r="X97" s="66">
        <f>X96-V96</f>
        <v>-164</v>
      </c>
      <c r="Y97" s="42">
        <f>X97/V96</f>
        <v>-0.12349397590361445</v>
      </c>
      <c r="Z97" s="72">
        <f>Z96-X96</f>
        <v>-90</v>
      </c>
      <c r="AA97" s="54">
        <f>Z97/X96</f>
        <v>-0.07731958762886598</v>
      </c>
      <c r="AB97" s="101">
        <f>X96+Z96</f>
        <v>2238</v>
      </c>
      <c r="AC97" s="48"/>
      <c r="AD97" s="77"/>
    </row>
    <row r="98" spans="1:30" ht="27" customHeight="1" thickBot="1" thickTop="1">
      <c r="A98" s="138"/>
      <c r="B98" s="144"/>
      <c r="C98" s="18" t="s">
        <v>20</v>
      </c>
      <c r="D98" s="67">
        <f>D96-D70</f>
        <v>46</v>
      </c>
      <c r="E98" s="31">
        <f>D98/D70</f>
        <v>0.047471620227038186</v>
      </c>
      <c r="F98" s="67">
        <f>F96-F70</f>
        <v>106</v>
      </c>
      <c r="G98" s="31">
        <f>F98/F70</f>
        <v>0.10515873015873016</v>
      </c>
      <c r="H98" s="67">
        <f>H96-H70</f>
        <v>-153</v>
      </c>
      <c r="I98" s="31">
        <f>H98/H70</f>
        <v>-0.11266568483063329</v>
      </c>
      <c r="J98" s="67">
        <f>J96-J70</f>
        <v>-273</v>
      </c>
      <c r="K98" s="31">
        <f>J98/J70</f>
        <v>-0.1471698113207547</v>
      </c>
      <c r="L98" s="67">
        <f>L96-L70</f>
        <v>-44</v>
      </c>
      <c r="M98" s="31">
        <f>L98/L70</f>
        <v>-0.030619345859429367</v>
      </c>
      <c r="N98" s="67">
        <f>N96-N70</f>
        <v>208</v>
      </c>
      <c r="O98" s="31">
        <f>N98/N70</f>
        <v>0.1601231716705158</v>
      </c>
      <c r="P98" s="67">
        <f>P96-P70</f>
        <v>-16</v>
      </c>
      <c r="Q98" s="31">
        <f>P98/P70</f>
        <v>-0.012102874432677761</v>
      </c>
      <c r="R98" s="67">
        <f>R96-R70</f>
        <v>96</v>
      </c>
      <c r="S98" s="31">
        <f>R98/R70</f>
        <v>0.0900562851782364</v>
      </c>
      <c r="T98" s="67">
        <f>T96-T70</f>
        <v>2119</v>
      </c>
      <c r="U98" s="31">
        <f>T98/T70</f>
        <v>4.616557734204793</v>
      </c>
      <c r="V98" s="67">
        <f>V96-V70</f>
        <v>142</v>
      </c>
      <c r="W98" s="31">
        <f>V98/V70</f>
        <v>0.11973018549747048</v>
      </c>
      <c r="X98" s="67">
        <f>X96-X70</f>
        <v>-1408</v>
      </c>
      <c r="Y98" s="31">
        <f>X98/X70</f>
        <v>-0.5474339035769828</v>
      </c>
      <c r="Z98" s="72">
        <f>Z96-Z70</f>
        <v>-1365</v>
      </c>
      <c r="AA98" s="54">
        <f>Z98/Z70</f>
        <v>-0.5596555965559655</v>
      </c>
      <c r="AB98" s="40"/>
      <c r="AC98" s="76"/>
      <c r="AD98" s="47"/>
    </row>
    <row r="99" spans="1:30" ht="21" customHeight="1" thickBot="1" thickTop="1">
      <c r="A99" s="138" t="s">
        <v>11</v>
      </c>
      <c r="B99" s="142" t="s">
        <v>15</v>
      </c>
      <c r="C99" s="20"/>
      <c r="D99" s="69">
        <v>5321</v>
      </c>
      <c r="E99" s="23" t="s">
        <v>24</v>
      </c>
      <c r="F99" s="69">
        <v>3457</v>
      </c>
      <c r="G99" s="23" t="s">
        <v>24</v>
      </c>
      <c r="H99" s="69">
        <v>3930</v>
      </c>
      <c r="I99" s="23" t="s">
        <v>24</v>
      </c>
      <c r="J99" s="69">
        <v>4024</v>
      </c>
      <c r="K99" s="23" t="s">
        <v>24</v>
      </c>
      <c r="L99" s="69">
        <v>3454</v>
      </c>
      <c r="M99" s="23" t="s">
        <v>24</v>
      </c>
      <c r="N99" s="69">
        <v>3484</v>
      </c>
      <c r="O99" s="23" t="s">
        <v>24</v>
      </c>
      <c r="P99" s="69">
        <v>4141</v>
      </c>
      <c r="Q99" s="23" t="s">
        <v>24</v>
      </c>
      <c r="R99" s="69">
        <v>5470</v>
      </c>
      <c r="S99" s="23" t="s">
        <v>24</v>
      </c>
      <c r="T99" s="69">
        <v>4198</v>
      </c>
      <c r="U99" s="23" t="s">
        <v>24</v>
      </c>
      <c r="V99" s="69">
        <v>4775</v>
      </c>
      <c r="W99" s="23" t="s">
        <v>24</v>
      </c>
      <c r="X99" s="69">
        <v>4611</v>
      </c>
      <c r="Y99" s="23" t="s">
        <v>24</v>
      </c>
      <c r="Z99" s="74">
        <v>5126</v>
      </c>
      <c r="AA99" s="49" t="s">
        <v>24</v>
      </c>
      <c r="AB99" s="39">
        <f>D99+F99+H99+J99+L99+N99+P99+R99+T99+V99+X99+Z99</f>
        <v>51991</v>
      </c>
      <c r="AC99" s="26"/>
      <c r="AD99" s="29"/>
    </row>
    <row r="100" spans="1:30" ht="22.5" customHeight="1" thickBot="1" thickTop="1">
      <c r="A100" s="138"/>
      <c r="B100" s="143"/>
      <c r="C100" s="21" t="s">
        <v>19</v>
      </c>
      <c r="D100" s="75">
        <f>D99-Z73</f>
        <v>399</v>
      </c>
      <c r="E100" s="30">
        <f>D100/Z73</f>
        <v>0.0810646078829744</v>
      </c>
      <c r="F100" s="75">
        <f>F99-D99</f>
        <v>-1864</v>
      </c>
      <c r="G100" s="30">
        <f>F100/D99</f>
        <v>-0.3503100920879534</v>
      </c>
      <c r="H100" s="75">
        <f>H99-F99</f>
        <v>473</v>
      </c>
      <c r="I100" s="30">
        <f>H100/F99</f>
        <v>0.1368238356956899</v>
      </c>
      <c r="J100" s="75">
        <f>J99-H99</f>
        <v>94</v>
      </c>
      <c r="K100" s="30">
        <f>J100/H99</f>
        <v>0.02391857506361323</v>
      </c>
      <c r="L100" s="75">
        <f>L99-J99</f>
        <v>-570</v>
      </c>
      <c r="M100" s="30">
        <f>L100/J99</f>
        <v>-0.14165009940357853</v>
      </c>
      <c r="N100" s="66">
        <f>N99-L99</f>
        <v>30</v>
      </c>
      <c r="O100" s="42">
        <f>N100/L99</f>
        <v>0.008685581933989578</v>
      </c>
      <c r="P100" s="66">
        <f>P99-N99</f>
        <v>657</v>
      </c>
      <c r="Q100" s="42">
        <f>P100/N99</f>
        <v>0.18857634902411022</v>
      </c>
      <c r="R100" s="66">
        <f>R99-P99</f>
        <v>1329</v>
      </c>
      <c r="S100" s="42">
        <f>R100/P99</f>
        <v>0.3209369717459551</v>
      </c>
      <c r="T100" s="66">
        <f>T99-R99</f>
        <v>-1272</v>
      </c>
      <c r="U100" s="42">
        <f>T100/R99</f>
        <v>-0.23254113345521024</v>
      </c>
      <c r="V100" s="66">
        <f>V99-T99</f>
        <v>577</v>
      </c>
      <c r="W100" s="42">
        <f>V100/T99</f>
        <v>0.137446403049071</v>
      </c>
      <c r="X100" s="66">
        <f>X99-V99</f>
        <v>-164</v>
      </c>
      <c r="Y100" s="42">
        <f>X100/V99</f>
        <v>-0.0343455497382199</v>
      </c>
      <c r="Z100" s="72">
        <f>Z99-X99</f>
        <v>515</v>
      </c>
      <c r="AA100" s="54">
        <f>Z100/X99</f>
        <v>0.11168943829971807</v>
      </c>
      <c r="AB100" s="101">
        <f>X99+Z99</f>
        <v>9737</v>
      </c>
      <c r="AC100" s="81"/>
      <c r="AD100" s="77"/>
    </row>
    <row r="101" spans="1:28" ht="25.5" customHeight="1" thickBot="1" thickTop="1">
      <c r="A101" s="138"/>
      <c r="B101" s="144"/>
      <c r="C101" s="18" t="s">
        <v>20</v>
      </c>
      <c r="D101" s="67">
        <f>D99-D73</f>
        <v>-711</v>
      </c>
      <c r="E101" s="31">
        <f>D101/D73</f>
        <v>-0.11787135278514589</v>
      </c>
      <c r="F101" s="67">
        <f>F99-F73</f>
        <v>-440</v>
      </c>
      <c r="G101" s="31">
        <f>F101/F73</f>
        <v>-0.11290736463946625</v>
      </c>
      <c r="H101" s="67">
        <f>H99-H73</f>
        <v>-3</v>
      </c>
      <c r="I101" s="31">
        <f>H101/H73</f>
        <v>-0.0007627765064836003</v>
      </c>
      <c r="J101" s="67">
        <f>J99-J73</f>
        <v>253</v>
      </c>
      <c r="K101" s="31">
        <f>J101/J73</f>
        <v>0.06709095730575444</v>
      </c>
      <c r="L101" s="67">
        <f>L99-L73</f>
        <v>241</v>
      </c>
      <c r="M101" s="31">
        <f>L101/L73</f>
        <v>0.07500778089013384</v>
      </c>
      <c r="N101" s="67">
        <f>N99-N73</f>
        <v>79</v>
      </c>
      <c r="O101" s="31">
        <f>N101/N73</f>
        <v>0.023201174743024962</v>
      </c>
      <c r="P101" s="67">
        <f>P99-P73</f>
        <v>-270</v>
      </c>
      <c r="Q101" s="31">
        <f>P101/P73</f>
        <v>-0.06121060983903877</v>
      </c>
      <c r="R101" s="67">
        <f>R99-R73</f>
        <v>833</v>
      </c>
      <c r="S101" s="31">
        <f>R101/R73</f>
        <v>0.17964200992020704</v>
      </c>
      <c r="T101" s="67">
        <f>T99-T73</f>
        <v>395</v>
      </c>
      <c r="U101" s="31">
        <f>T101/T73</f>
        <v>0.10386536944517487</v>
      </c>
      <c r="V101" s="67">
        <f>V99-V73</f>
        <v>1230</v>
      </c>
      <c r="W101" s="31">
        <f>V101/V73</f>
        <v>0.3469675599435825</v>
      </c>
      <c r="X101" s="67">
        <f>X99-X73</f>
        <v>678</v>
      </c>
      <c r="Y101" s="31">
        <f>X101/X73</f>
        <v>0.17238749046529367</v>
      </c>
      <c r="Z101" s="72">
        <f>Z99-Z73</f>
        <v>204</v>
      </c>
      <c r="AA101" s="54">
        <f>Z101/Z73</f>
        <v>0.04144656643640796</v>
      </c>
      <c r="AB101" s="10"/>
    </row>
    <row r="102" spans="1:28" ht="18.75" customHeight="1" thickBot="1">
      <c r="A102" s="168" t="s">
        <v>12</v>
      </c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80"/>
      <c r="AB102" s="10"/>
    </row>
    <row r="103" spans="1:28" ht="21.75" customHeight="1" thickBot="1">
      <c r="A103" s="138" t="s">
        <v>13</v>
      </c>
      <c r="B103" s="142" t="s">
        <v>14</v>
      </c>
      <c r="C103" s="5"/>
      <c r="D103" s="69">
        <v>8458</v>
      </c>
      <c r="E103" s="23" t="s">
        <v>24</v>
      </c>
      <c r="F103" s="69">
        <v>8829</v>
      </c>
      <c r="G103" s="23" t="s">
        <v>24</v>
      </c>
      <c r="H103" s="69">
        <v>8195</v>
      </c>
      <c r="I103" s="23" t="s">
        <v>24</v>
      </c>
      <c r="J103" s="69">
        <v>7823</v>
      </c>
      <c r="K103" s="23" t="s">
        <v>24</v>
      </c>
      <c r="L103" s="69">
        <v>7952</v>
      </c>
      <c r="M103" s="23" t="s">
        <v>24</v>
      </c>
      <c r="N103" s="69">
        <v>7775</v>
      </c>
      <c r="O103" s="23" t="s">
        <v>24</v>
      </c>
      <c r="P103" s="69">
        <v>7404</v>
      </c>
      <c r="Q103" s="23" t="s">
        <v>24</v>
      </c>
      <c r="R103" s="69">
        <v>8046</v>
      </c>
      <c r="S103" s="23" t="s">
        <v>24</v>
      </c>
      <c r="T103" s="69">
        <v>8819</v>
      </c>
      <c r="U103" s="23" t="s">
        <v>24</v>
      </c>
      <c r="V103" s="69">
        <v>7965</v>
      </c>
      <c r="W103" s="23" t="s">
        <v>24</v>
      </c>
      <c r="X103" s="69">
        <v>7807</v>
      </c>
      <c r="Y103" s="23" t="s">
        <v>24</v>
      </c>
      <c r="Z103" s="82">
        <v>8093</v>
      </c>
      <c r="AA103" s="83" t="s">
        <v>24</v>
      </c>
      <c r="AB103" s="10"/>
    </row>
    <row r="104" spans="1:28" ht="24" customHeight="1" thickBot="1" thickTop="1">
      <c r="A104" s="138"/>
      <c r="B104" s="143"/>
      <c r="C104" s="21" t="s">
        <v>19</v>
      </c>
      <c r="D104" s="75">
        <f>D103-Z77</f>
        <v>3631</v>
      </c>
      <c r="E104" s="30">
        <f>D104/Z77</f>
        <v>0.7522270561425316</v>
      </c>
      <c r="F104" s="75">
        <f>F103-D103</f>
        <v>371</v>
      </c>
      <c r="G104" s="30">
        <f>F104/D103</f>
        <v>0.04386379758808229</v>
      </c>
      <c r="H104" s="75">
        <f>H103-F103</f>
        <v>-634</v>
      </c>
      <c r="I104" s="30">
        <f>H104/F103</f>
        <v>-0.07180881186997395</v>
      </c>
      <c r="J104" s="75">
        <f>J103-H103</f>
        <v>-372</v>
      </c>
      <c r="K104" s="30">
        <f>J104/H103</f>
        <v>-0.04539353264185479</v>
      </c>
      <c r="L104" s="75">
        <f>L103-J103</f>
        <v>129</v>
      </c>
      <c r="M104" s="30">
        <f>L104/J103</f>
        <v>0.016489837658187397</v>
      </c>
      <c r="N104" s="66">
        <f>N103-L103</f>
        <v>-177</v>
      </c>
      <c r="O104" s="42">
        <f>N104/L103</f>
        <v>-0.022258551307847083</v>
      </c>
      <c r="P104" s="66">
        <f>P103-N103</f>
        <v>-371</v>
      </c>
      <c r="Q104" s="42">
        <f>P104/N103</f>
        <v>-0.04771704180064309</v>
      </c>
      <c r="R104" s="66">
        <f>R103-P103</f>
        <v>642</v>
      </c>
      <c r="S104" s="42">
        <f>R104/P103</f>
        <v>0.08670988654781199</v>
      </c>
      <c r="T104" s="66">
        <f>T103-R103</f>
        <v>773</v>
      </c>
      <c r="U104" s="42">
        <f>T104/R103</f>
        <v>0.09607258264976386</v>
      </c>
      <c r="V104" s="66">
        <f>V103-T103</f>
        <v>-854</v>
      </c>
      <c r="W104" s="42">
        <f>V104/T103</f>
        <v>-0.09683637600634992</v>
      </c>
      <c r="X104" s="66">
        <f>X103-V103</f>
        <v>-158</v>
      </c>
      <c r="Y104" s="42">
        <f>X104/V103</f>
        <v>-0.019836785938480855</v>
      </c>
      <c r="Z104" s="72">
        <f>Z103-X103</f>
        <v>286</v>
      </c>
      <c r="AA104" s="54">
        <f>Z104/X103</f>
        <v>0.036633790188292555</v>
      </c>
      <c r="AB104" s="10"/>
    </row>
    <row r="105" spans="1:28" ht="26.25" customHeight="1" thickBot="1" thickTop="1">
      <c r="A105" s="138"/>
      <c r="B105" s="144"/>
      <c r="C105" s="18" t="s">
        <v>20</v>
      </c>
      <c r="D105" s="67">
        <f>D103-D77</f>
        <v>-1770</v>
      </c>
      <c r="E105" s="31">
        <f>D105/D77</f>
        <v>-0.17305436057880327</v>
      </c>
      <c r="F105" s="67">
        <f>F103-F77</f>
        <v>-2109</v>
      </c>
      <c r="G105" s="31">
        <f>F105/F77</f>
        <v>-0.19281404278661546</v>
      </c>
      <c r="H105" s="67">
        <f>H103-H77</f>
        <v>-3198</v>
      </c>
      <c r="I105" s="31">
        <f>H105/H77</f>
        <v>-0.2806986746247696</v>
      </c>
      <c r="J105" s="67">
        <f>J103-J77</f>
        <v>-2853</v>
      </c>
      <c r="K105" s="31">
        <f>J105/J77</f>
        <v>-0.2672349194454852</v>
      </c>
      <c r="L105" s="67">
        <f>L103-L77</f>
        <v>-2198</v>
      </c>
      <c r="M105" s="31">
        <f>L105/L77</f>
        <v>-0.21655172413793103</v>
      </c>
      <c r="N105" s="67">
        <f>N103-N77</f>
        <v>-947</v>
      </c>
      <c r="O105" s="31">
        <f>N105/N77</f>
        <v>-0.10857601467553313</v>
      </c>
      <c r="P105" s="67">
        <f>P103-P77</f>
        <v>-868</v>
      </c>
      <c r="Q105" s="31">
        <f>P105/P77</f>
        <v>-0.10493230174081238</v>
      </c>
      <c r="R105" s="67">
        <f>R103-R77</f>
        <v>-674</v>
      </c>
      <c r="S105" s="31">
        <f>R105/R77</f>
        <v>-0.07729357798165137</v>
      </c>
      <c r="T105" s="67">
        <f>T103-T77</f>
        <v>2693</v>
      </c>
      <c r="U105" s="31">
        <f>T105/T77</f>
        <v>0.4396016976820111</v>
      </c>
      <c r="V105" s="67">
        <f>V103-V77</f>
        <v>554</v>
      </c>
      <c r="W105" s="31">
        <f>V105/V77</f>
        <v>0.07475374443394954</v>
      </c>
      <c r="X105" s="67">
        <f>X103-X77</f>
        <v>3456</v>
      </c>
      <c r="Y105" s="31">
        <f>X105/X77</f>
        <v>0.7943001608825557</v>
      </c>
      <c r="Z105" s="72">
        <f>Z103-Z77</f>
        <v>3266</v>
      </c>
      <c r="AA105" s="54">
        <f>Z105/Z77</f>
        <v>0.6766107313030868</v>
      </c>
      <c r="AB105" s="10"/>
    </row>
    <row r="106" ht="45.75" customHeight="1" thickBot="1"/>
    <row r="107" spans="1:29" ht="35.25" customHeight="1" thickBot="1" thickTop="1">
      <c r="A107" s="188" t="s">
        <v>66</v>
      </c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152" t="s">
        <v>0</v>
      </c>
      <c r="B109" s="166" t="s">
        <v>1</v>
      </c>
      <c r="C109" s="166"/>
      <c r="D109" s="141" t="s">
        <v>65</v>
      </c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54"/>
      <c r="U109" s="154"/>
      <c r="V109" s="154"/>
      <c r="W109" s="154"/>
      <c r="X109" s="154"/>
      <c r="Y109" s="154"/>
      <c r="Z109" s="154"/>
      <c r="AA109" s="155"/>
      <c r="AB109" s="145" t="s">
        <v>21</v>
      </c>
      <c r="AC109" s="148" t="s">
        <v>22</v>
      </c>
      <c r="AD109" s="149"/>
    </row>
    <row r="110" spans="1:30" ht="24" customHeight="1" thickBot="1" thickTop="1">
      <c r="A110" s="152"/>
      <c r="B110" s="171"/>
      <c r="C110" s="167"/>
      <c r="D110" s="139" t="s">
        <v>4</v>
      </c>
      <c r="E110" s="140"/>
      <c r="F110" s="139" t="s">
        <v>5</v>
      </c>
      <c r="G110" s="140"/>
      <c r="H110" s="139" t="s">
        <v>25</v>
      </c>
      <c r="I110" s="140"/>
      <c r="J110" s="139" t="s">
        <v>26</v>
      </c>
      <c r="K110" s="140"/>
      <c r="L110" s="139" t="s">
        <v>27</v>
      </c>
      <c r="M110" s="140"/>
      <c r="N110" s="139" t="s">
        <v>28</v>
      </c>
      <c r="O110" s="140"/>
      <c r="P110" s="139" t="s">
        <v>29</v>
      </c>
      <c r="Q110" s="140"/>
      <c r="R110" s="139" t="s">
        <v>35</v>
      </c>
      <c r="S110" s="140"/>
      <c r="T110" s="139" t="s">
        <v>36</v>
      </c>
      <c r="U110" s="140"/>
      <c r="V110" s="139" t="s">
        <v>37</v>
      </c>
      <c r="W110" s="140"/>
      <c r="X110" s="139" t="s">
        <v>38</v>
      </c>
      <c r="Y110" s="140"/>
      <c r="Z110" s="159" t="s">
        <v>39</v>
      </c>
      <c r="AA110" s="160"/>
      <c r="AB110" s="146"/>
      <c r="AC110" s="150"/>
      <c r="AD110" s="151"/>
    </row>
    <row r="111" spans="1:30" ht="21.75" customHeight="1" thickBot="1" thickTop="1">
      <c r="A111" s="2"/>
      <c r="B111" s="1"/>
      <c r="C111" s="182" t="s">
        <v>32</v>
      </c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4"/>
      <c r="U111" s="184"/>
      <c r="V111" s="184"/>
      <c r="W111" s="184"/>
      <c r="X111" s="184"/>
      <c r="Y111" s="184"/>
      <c r="Z111" s="185"/>
      <c r="AA111" s="186"/>
      <c r="AB111" s="147"/>
      <c r="AC111" s="24" t="s">
        <v>23</v>
      </c>
      <c r="AD111" s="25" t="s">
        <v>24</v>
      </c>
    </row>
    <row r="112" spans="1:30" ht="13.5" thickBot="1">
      <c r="A112" s="3"/>
      <c r="B112" s="3"/>
      <c r="C112" s="3"/>
      <c r="D112" s="6"/>
      <c r="E112" s="3"/>
      <c r="F112" s="36"/>
      <c r="G112" s="4"/>
      <c r="H112" s="37"/>
      <c r="I112" s="16"/>
      <c r="J112" s="36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87"/>
      <c r="AA112" s="154"/>
      <c r="AB112" s="173"/>
      <c r="AC112" s="162"/>
      <c r="AD112" s="163"/>
    </row>
    <row r="113" spans="1:30" ht="24.75" customHeight="1" thickBot="1" thickTop="1">
      <c r="A113" s="138" t="s">
        <v>6</v>
      </c>
      <c r="B113" s="142" t="s">
        <v>7</v>
      </c>
      <c r="C113" s="7"/>
      <c r="D113" s="65">
        <v>374294</v>
      </c>
      <c r="E113" s="22" t="s">
        <v>24</v>
      </c>
      <c r="F113" s="65">
        <v>375490</v>
      </c>
      <c r="G113" s="22" t="s">
        <v>24</v>
      </c>
      <c r="H113" s="65">
        <v>374492</v>
      </c>
      <c r="I113" s="22" t="s">
        <v>24</v>
      </c>
      <c r="J113" s="65">
        <v>373372</v>
      </c>
      <c r="K113" s="22" t="s">
        <v>24</v>
      </c>
      <c r="L113" s="65">
        <v>372266</v>
      </c>
      <c r="M113" s="22" t="s">
        <v>24</v>
      </c>
      <c r="N113" s="65">
        <v>374315</v>
      </c>
      <c r="O113" s="22" t="s">
        <v>24</v>
      </c>
      <c r="P113" s="65">
        <v>378306</v>
      </c>
      <c r="Q113" s="22" t="s">
        <v>24</v>
      </c>
      <c r="R113" s="65">
        <v>381778</v>
      </c>
      <c r="S113" s="22" t="s">
        <v>24</v>
      </c>
      <c r="T113" s="65">
        <v>381329</v>
      </c>
      <c r="U113" s="22" t="s">
        <v>24</v>
      </c>
      <c r="V113" s="65">
        <v>381963</v>
      </c>
      <c r="W113" s="22" t="s">
        <v>24</v>
      </c>
      <c r="X113" s="65">
        <v>383023</v>
      </c>
      <c r="Y113" s="22" t="s">
        <v>24</v>
      </c>
      <c r="Z113" s="71">
        <v>384852</v>
      </c>
      <c r="AA113" s="49" t="s">
        <v>24</v>
      </c>
      <c r="AB113" s="178"/>
      <c r="AC113" s="194"/>
      <c r="AD113" s="57"/>
    </row>
    <row r="114" spans="1:29" ht="24.75" customHeight="1" thickBot="1" thickTop="1">
      <c r="A114" s="138"/>
      <c r="B114" s="143"/>
      <c r="C114" s="17" t="s">
        <v>19</v>
      </c>
      <c r="D114" s="75">
        <f>D113-Z87</f>
        <v>3204</v>
      </c>
      <c r="E114" s="30">
        <f>D114/Z87</f>
        <v>0.008634024091190816</v>
      </c>
      <c r="F114" s="75">
        <f>F113-D113</f>
        <v>1196</v>
      </c>
      <c r="G114" s="30">
        <f>F114/D113</f>
        <v>0.0031953491105922082</v>
      </c>
      <c r="H114" s="75">
        <f>H113-F113</f>
        <v>-998</v>
      </c>
      <c r="I114" s="30">
        <f>H114/F113</f>
        <v>-0.002657860395749554</v>
      </c>
      <c r="J114" s="75">
        <f>J113-H113</f>
        <v>-1120</v>
      </c>
      <c r="K114" s="30">
        <f>J114/H113</f>
        <v>-0.0029907180927763477</v>
      </c>
      <c r="L114" s="75">
        <f>L113-J113</f>
        <v>-1106</v>
      </c>
      <c r="M114" s="30">
        <f>L114/J113</f>
        <v>-0.0029621932014184246</v>
      </c>
      <c r="N114" s="66">
        <f>N113-L113</f>
        <v>2049</v>
      </c>
      <c r="O114" s="42">
        <f>N114/L113</f>
        <v>0.0055041287681389115</v>
      </c>
      <c r="P114" s="66">
        <f>P113-N113</f>
        <v>3991</v>
      </c>
      <c r="Q114" s="42">
        <f>P114/N113</f>
        <v>0.010662142847601619</v>
      </c>
      <c r="R114" s="66">
        <f>R113-P113</f>
        <v>3472</v>
      </c>
      <c r="S114" s="42">
        <f>R114/P113</f>
        <v>0.009177755573530422</v>
      </c>
      <c r="T114" s="66">
        <f>T113-R113</f>
        <v>-449</v>
      </c>
      <c r="U114" s="42">
        <f>T114/R113</f>
        <v>-0.001176076148966153</v>
      </c>
      <c r="V114" s="66">
        <f>V113-T113</f>
        <v>634</v>
      </c>
      <c r="W114" s="42">
        <f>V114/T113</f>
        <v>0.001662606305840888</v>
      </c>
      <c r="X114" s="66">
        <f>X113-V113</f>
        <v>1060</v>
      </c>
      <c r="Y114" s="42">
        <f>X114/V113</f>
        <v>0.0027751379060275473</v>
      </c>
      <c r="Z114" s="72">
        <f>Z113-X113</f>
        <v>1829</v>
      </c>
      <c r="AA114" s="54">
        <f>Z114/X113</f>
        <v>0.004775170159494338</v>
      </c>
      <c r="AB114" s="71">
        <f>(D113+F113+H113+J113+L113+N113+P113+R113+T113+V113+X113+Z113)/12</f>
        <v>377956.6666666667</v>
      </c>
      <c r="AC114" s="9"/>
    </row>
    <row r="115" spans="1:29" ht="24.75" customHeight="1" thickBot="1" thickTop="1">
      <c r="A115" s="138"/>
      <c r="B115" s="144"/>
      <c r="C115" s="18" t="s">
        <v>20</v>
      </c>
      <c r="D115" s="67">
        <f>D113-D87</f>
        <v>7114</v>
      </c>
      <c r="E115" s="31">
        <f>D115/D87</f>
        <v>0.019374693610763112</v>
      </c>
      <c r="F115" s="67">
        <f>F113-F87</f>
        <v>9009</v>
      </c>
      <c r="G115" s="31">
        <f>F115/F87</f>
        <v>0.024582447657586614</v>
      </c>
      <c r="H115" s="67">
        <f>H113-H87</f>
        <v>7237</v>
      </c>
      <c r="I115" s="31">
        <f>H115/H87</f>
        <v>0.019705654109542416</v>
      </c>
      <c r="J115" s="67">
        <f>J113-J87</f>
        <v>6714</v>
      </c>
      <c r="K115" s="31">
        <f>J115/J87</f>
        <v>0.018311341904445014</v>
      </c>
      <c r="L115" s="67">
        <f>L113-L87</f>
        <v>6944</v>
      </c>
      <c r="M115" s="31">
        <f>L115/L87</f>
        <v>0.019007888930860993</v>
      </c>
      <c r="N115" s="67">
        <f>N113-N87</f>
        <v>9286</v>
      </c>
      <c r="O115" s="31">
        <f>N115/N87</f>
        <v>0.025439074703653683</v>
      </c>
      <c r="P115" s="67">
        <f>P113-P87</f>
        <v>11193</v>
      </c>
      <c r="Q115" s="31">
        <f>P115/P87</f>
        <v>0.03048924990398052</v>
      </c>
      <c r="R115" s="67">
        <f>R113-R87</f>
        <v>12134</v>
      </c>
      <c r="S115" s="31">
        <f>R115/R87</f>
        <v>0.03282617870166971</v>
      </c>
      <c r="T115" s="67">
        <f>T113-T87</f>
        <v>13817</v>
      </c>
      <c r="U115" s="31">
        <f>T115/T87</f>
        <v>0.0375960512854002</v>
      </c>
      <c r="V115" s="67">
        <f>V113-V87</f>
        <v>13988</v>
      </c>
      <c r="W115" s="31">
        <f>V115/V87</f>
        <v>0.038013452000815275</v>
      </c>
      <c r="X115" s="67">
        <f>X113-X87</f>
        <v>14101</v>
      </c>
      <c r="Y115" s="31">
        <f>X115/X87</f>
        <v>0.0382221716243542</v>
      </c>
      <c r="Z115" s="72">
        <f>Z113-Z87</f>
        <v>13762</v>
      </c>
      <c r="AA115" s="54">
        <f>Z115/Z87</f>
        <v>0.03708534317820475</v>
      </c>
      <c r="AB115" s="10"/>
      <c r="AC115" s="43"/>
    </row>
    <row r="116" spans="1:30" ht="24.75" customHeight="1" thickBot="1" thickTop="1">
      <c r="A116" s="138" t="s">
        <v>8</v>
      </c>
      <c r="B116" s="142" t="s">
        <v>18</v>
      </c>
      <c r="C116" s="19"/>
      <c r="D116" s="68">
        <v>9728</v>
      </c>
      <c r="E116" s="23" t="s">
        <v>24</v>
      </c>
      <c r="F116" s="68">
        <v>7166</v>
      </c>
      <c r="G116" s="23" t="s">
        <v>24</v>
      </c>
      <c r="H116" s="68">
        <v>6670</v>
      </c>
      <c r="I116" s="23" t="s">
        <v>24</v>
      </c>
      <c r="J116" s="68">
        <v>6619</v>
      </c>
      <c r="K116" s="23" t="s">
        <v>24</v>
      </c>
      <c r="L116" s="68">
        <v>6181</v>
      </c>
      <c r="M116" s="23" t="s">
        <v>24</v>
      </c>
      <c r="N116" s="68">
        <v>8530</v>
      </c>
      <c r="O116" s="23" t="s">
        <v>24</v>
      </c>
      <c r="P116" s="68">
        <v>10729</v>
      </c>
      <c r="Q116" s="23" t="s">
        <v>24</v>
      </c>
      <c r="R116" s="68">
        <v>9812</v>
      </c>
      <c r="S116" s="23" t="s">
        <v>24</v>
      </c>
      <c r="T116" s="68">
        <v>8887</v>
      </c>
      <c r="U116" s="23" t="s">
        <v>24</v>
      </c>
      <c r="V116" s="68">
        <v>8776</v>
      </c>
      <c r="W116" s="23" t="s">
        <v>24</v>
      </c>
      <c r="X116" s="68">
        <v>8369</v>
      </c>
      <c r="Y116" s="23" t="s">
        <v>24</v>
      </c>
      <c r="Z116" s="73">
        <v>8408</v>
      </c>
      <c r="AA116" s="49" t="s">
        <v>24</v>
      </c>
      <c r="AB116" s="39">
        <f>D116+F116+H116+J116+L116+N116+P116+R116+T116+V116+X116+Z116</f>
        <v>99875</v>
      </c>
      <c r="AC116" s="26"/>
      <c r="AD116" s="29"/>
    </row>
    <row r="117" spans="1:30" ht="24.75" customHeight="1" thickBot="1" thickTop="1">
      <c r="A117" s="138"/>
      <c r="B117" s="143"/>
      <c r="C117" s="17" t="s">
        <v>19</v>
      </c>
      <c r="D117" s="75">
        <f>D116-Z90</f>
        <v>1351</v>
      </c>
      <c r="E117" s="30">
        <f>D117/Z90</f>
        <v>0.16127491942222752</v>
      </c>
      <c r="F117" s="75">
        <f>F116-D116</f>
        <v>-2562</v>
      </c>
      <c r="G117" s="30">
        <f>F117/D116</f>
        <v>-0.26336348684210525</v>
      </c>
      <c r="H117" s="75">
        <f>H116-F116</f>
        <v>-496</v>
      </c>
      <c r="I117" s="30">
        <f>H117/F116</f>
        <v>-0.06921574099916271</v>
      </c>
      <c r="J117" s="75">
        <f>J116-H116</f>
        <v>-51</v>
      </c>
      <c r="K117" s="30">
        <f>J117/H116</f>
        <v>-0.007646176911544228</v>
      </c>
      <c r="L117" s="75">
        <f>L116-J116</f>
        <v>-438</v>
      </c>
      <c r="M117" s="30">
        <f>L117/J116</f>
        <v>-0.06617313793624414</v>
      </c>
      <c r="N117" s="66">
        <f>N116-L116</f>
        <v>2349</v>
      </c>
      <c r="O117" s="42">
        <f>N117/L116</f>
        <v>0.3800355929461252</v>
      </c>
      <c r="P117" s="66">
        <f>P116-N116</f>
        <v>2199</v>
      </c>
      <c r="Q117" s="42">
        <f>P117/N116</f>
        <v>0.2577960140679953</v>
      </c>
      <c r="R117" s="66">
        <f>R116-P116</f>
        <v>-917</v>
      </c>
      <c r="S117" s="42">
        <f>R117/P116</f>
        <v>-0.08546928884332183</v>
      </c>
      <c r="T117" s="66">
        <f>T116-R116</f>
        <v>-925</v>
      </c>
      <c r="U117" s="42">
        <f>T117/R116</f>
        <v>-0.09427231960864248</v>
      </c>
      <c r="V117" s="66">
        <f>V116-T116</f>
        <v>-111</v>
      </c>
      <c r="W117" s="42">
        <f>V117/T116</f>
        <v>-0.012490154157758523</v>
      </c>
      <c r="X117" s="66">
        <f>X116-V116</f>
        <v>-407</v>
      </c>
      <c r="Y117" s="42">
        <f>X117/V116</f>
        <v>-0.04637648131267092</v>
      </c>
      <c r="Z117" s="72">
        <f>Z116-X116</f>
        <v>39</v>
      </c>
      <c r="AA117" s="54">
        <f>Z117/X116</f>
        <v>0.004660054964750866</v>
      </c>
      <c r="AB117" s="101">
        <f>V116+X116+Z116</f>
        <v>25553</v>
      </c>
      <c r="AC117" s="48"/>
      <c r="AD117" s="77"/>
    </row>
    <row r="118" spans="1:30" ht="24.75" customHeight="1" thickBot="1" thickTop="1">
      <c r="A118" s="138"/>
      <c r="B118" s="144"/>
      <c r="C118" s="18" t="s">
        <v>20</v>
      </c>
      <c r="D118" s="67">
        <f>D116-D90</f>
        <v>1269</v>
      </c>
      <c r="E118" s="31">
        <f>D118/D90</f>
        <v>0.15001773259250503</v>
      </c>
      <c r="F118" s="67">
        <f>F116-F90</f>
        <v>701</v>
      </c>
      <c r="G118" s="31">
        <f>F118/F90</f>
        <v>0.10843000773395205</v>
      </c>
      <c r="H118" s="67">
        <f>H116-H90</f>
        <v>-3272</v>
      </c>
      <c r="I118" s="31">
        <f>H118/H90</f>
        <v>-0.32910883122108225</v>
      </c>
      <c r="J118" s="67">
        <f>J116-J90</f>
        <v>66</v>
      </c>
      <c r="K118" s="31">
        <f>J118/J90</f>
        <v>0.010071722875019075</v>
      </c>
      <c r="L118" s="67">
        <f>L116-L90</f>
        <v>470</v>
      </c>
      <c r="M118" s="31">
        <f>L118/L90</f>
        <v>0.08229732095955174</v>
      </c>
      <c r="N118" s="67">
        <f>N116-N90</f>
        <v>-16</v>
      </c>
      <c r="O118" s="31">
        <f>N118/N90</f>
        <v>-0.001872220922068804</v>
      </c>
      <c r="P118" s="67">
        <f>P116-P90</f>
        <v>992</v>
      </c>
      <c r="Q118" s="31">
        <f>P118/P90</f>
        <v>0.10187942898223272</v>
      </c>
      <c r="R118" s="67">
        <f>R116-R90</f>
        <v>963</v>
      </c>
      <c r="S118" s="31">
        <f>R118/R90</f>
        <v>0.10882585602892983</v>
      </c>
      <c r="T118" s="67">
        <f>T116-T90</f>
        <v>-760</v>
      </c>
      <c r="U118" s="31">
        <f>T118/T90</f>
        <v>-0.07878096817663523</v>
      </c>
      <c r="V118" s="67">
        <f>V116-V90</f>
        <v>-525</v>
      </c>
      <c r="W118" s="31">
        <f>V118/V90</f>
        <v>-0.05644554348994732</v>
      </c>
      <c r="X118" s="67">
        <f>X116-X90</f>
        <v>246</v>
      </c>
      <c r="Y118" s="31">
        <f>X118/X90</f>
        <v>0.030284377692970578</v>
      </c>
      <c r="Z118" s="72">
        <f>Z116-Z90</f>
        <v>31</v>
      </c>
      <c r="AA118" s="54">
        <f>Z118/Z90</f>
        <v>0.0037006088098364568</v>
      </c>
      <c r="AB118" s="40"/>
      <c r="AC118" s="76"/>
      <c r="AD118" s="47"/>
    </row>
    <row r="119" spans="1:30" ht="24.75" customHeight="1" thickBot="1" thickTop="1">
      <c r="A119" s="138" t="s">
        <v>9</v>
      </c>
      <c r="B119" s="142" t="s">
        <v>16</v>
      </c>
      <c r="C119" s="20"/>
      <c r="D119" s="69">
        <v>3469</v>
      </c>
      <c r="E119" s="23" t="s">
        <v>24</v>
      </c>
      <c r="F119" s="69">
        <v>3422</v>
      </c>
      <c r="G119" s="23" t="s">
        <v>24</v>
      </c>
      <c r="H119" s="69">
        <v>4662</v>
      </c>
      <c r="I119" s="23" t="s">
        <v>24</v>
      </c>
      <c r="J119" s="69">
        <v>5076</v>
      </c>
      <c r="K119" s="23" t="s">
        <v>24</v>
      </c>
      <c r="L119" s="69">
        <v>4607</v>
      </c>
      <c r="M119" s="23" t="s">
        <v>24</v>
      </c>
      <c r="N119" s="69">
        <v>4117</v>
      </c>
      <c r="O119" s="23" t="s">
        <v>24</v>
      </c>
      <c r="P119" s="69">
        <v>4179</v>
      </c>
      <c r="Q119" s="23" t="s">
        <v>24</v>
      </c>
      <c r="R119" s="69">
        <v>3618</v>
      </c>
      <c r="S119" s="23" t="s">
        <v>24</v>
      </c>
      <c r="T119" s="69">
        <v>6476</v>
      </c>
      <c r="U119" s="23" t="s">
        <v>24</v>
      </c>
      <c r="V119" s="69">
        <v>4314</v>
      </c>
      <c r="W119" s="23" t="s">
        <v>24</v>
      </c>
      <c r="X119" s="69">
        <v>4006</v>
      </c>
      <c r="Y119" s="23" t="s">
        <v>24</v>
      </c>
      <c r="Z119" s="74">
        <v>3820</v>
      </c>
      <c r="AA119" s="49" t="s">
        <v>24</v>
      </c>
      <c r="AB119" s="39">
        <f>D119+F119+H119+J119+L119+N119+P119+R119+T119+V119+X119+Z119</f>
        <v>51766</v>
      </c>
      <c r="AC119" s="26"/>
      <c r="AD119" s="29"/>
    </row>
    <row r="120" spans="1:30" ht="24.75" customHeight="1" thickBot="1" thickTop="1">
      <c r="A120" s="138"/>
      <c r="B120" s="143"/>
      <c r="C120" s="21" t="s">
        <v>19</v>
      </c>
      <c r="D120" s="75">
        <f>D119-Z93</f>
        <v>290</v>
      </c>
      <c r="E120" s="30">
        <f>D120/Z93</f>
        <v>0.09122365523749607</v>
      </c>
      <c r="F120" s="75">
        <f>F119-D119</f>
        <v>-47</v>
      </c>
      <c r="G120" s="30">
        <f>F120/D119</f>
        <v>-0.013548573075814356</v>
      </c>
      <c r="H120" s="75">
        <f>H119-F119</f>
        <v>1240</v>
      </c>
      <c r="I120" s="30">
        <f>H120/F119</f>
        <v>0.36236119228521335</v>
      </c>
      <c r="J120" s="75">
        <f>J119-H119</f>
        <v>414</v>
      </c>
      <c r="K120" s="30">
        <f>J120/H119</f>
        <v>0.0888030888030888</v>
      </c>
      <c r="L120" s="75">
        <f>L119-J119</f>
        <v>-469</v>
      </c>
      <c r="M120" s="30">
        <f>L120/J119</f>
        <v>-0.09239558707643813</v>
      </c>
      <c r="N120" s="66">
        <f>N119-L119</f>
        <v>-490</v>
      </c>
      <c r="O120" s="42">
        <f>N120/L119</f>
        <v>-0.10635988712828305</v>
      </c>
      <c r="P120" s="66">
        <f>P119-N119</f>
        <v>62</v>
      </c>
      <c r="Q120" s="42">
        <f>P120/N119</f>
        <v>0.015059509351469517</v>
      </c>
      <c r="R120" s="66">
        <f>R119-P119</f>
        <v>-561</v>
      </c>
      <c r="S120" s="42">
        <f>R120/P119</f>
        <v>-0.1342426417803302</v>
      </c>
      <c r="T120" s="66">
        <f>T119-R119</f>
        <v>2858</v>
      </c>
      <c r="U120" s="42">
        <f>T120/R119</f>
        <v>0.7899391929242675</v>
      </c>
      <c r="V120" s="66">
        <f>V119-T119</f>
        <v>-2162</v>
      </c>
      <c r="W120" s="42">
        <f>V120/T119</f>
        <v>-0.33384805435453985</v>
      </c>
      <c r="X120" s="66">
        <f>X119-V119</f>
        <v>-308</v>
      </c>
      <c r="Y120" s="42">
        <f>X120/V119</f>
        <v>-0.07139545665275845</v>
      </c>
      <c r="Z120" s="72">
        <f>Z119-X119</f>
        <v>-186</v>
      </c>
      <c r="AA120" s="54">
        <f>Z120/X119</f>
        <v>-0.046430354468297554</v>
      </c>
      <c r="AB120" s="101">
        <f>V119+X119+Z119</f>
        <v>12140</v>
      </c>
      <c r="AC120" s="48"/>
      <c r="AD120" s="77"/>
    </row>
    <row r="121" spans="1:30" ht="24.75" customHeight="1" thickBot="1" thickTop="1">
      <c r="A121" s="138"/>
      <c r="B121" s="144"/>
      <c r="C121" s="18" t="s">
        <v>20</v>
      </c>
      <c r="D121" s="67">
        <f>D119-D93</f>
        <v>125</v>
      </c>
      <c r="E121" s="31">
        <f>D121/D93</f>
        <v>0.03738038277511962</v>
      </c>
      <c r="F121" s="67">
        <f>F120-F93</f>
        <v>-3918</v>
      </c>
      <c r="G121" s="31">
        <f>F121/F93</f>
        <v>-1.0121415654869543</v>
      </c>
      <c r="H121" s="67">
        <f>H120-H93</f>
        <v>-2528</v>
      </c>
      <c r="I121" s="31">
        <f>H121/H93</f>
        <v>-0.6709129511677282</v>
      </c>
      <c r="J121" s="67">
        <f>J120-J93</f>
        <v>-3988</v>
      </c>
      <c r="K121" s="31">
        <f>J121/J93</f>
        <v>-0.9059518400726942</v>
      </c>
      <c r="L121" s="67">
        <f>L120-L93</f>
        <v>-4775</v>
      </c>
      <c r="M121" s="31">
        <f>L121/L93</f>
        <v>-1.1089177891314446</v>
      </c>
      <c r="N121" s="67">
        <f>N120-N93</f>
        <v>-6180</v>
      </c>
      <c r="O121" s="31">
        <f>N121/N93</f>
        <v>-1.086115992970123</v>
      </c>
      <c r="P121" s="67">
        <f>P120-P93</f>
        <v>-4627</v>
      </c>
      <c r="Q121" s="31">
        <f>P121/P93</f>
        <v>-0.9867775645126893</v>
      </c>
      <c r="R121" s="67">
        <f>R120-R93</f>
        <v>-4239</v>
      </c>
      <c r="S121" s="31">
        <f>R121/R93</f>
        <v>-1.1525285481239804</v>
      </c>
      <c r="T121" s="67">
        <f>T120-T93</f>
        <v>-5220</v>
      </c>
      <c r="U121" s="31">
        <f>T121/T93</f>
        <v>-0.646199554345135</v>
      </c>
      <c r="V121" s="67">
        <f>V120-V93</f>
        <v>-6866</v>
      </c>
      <c r="W121" s="31">
        <f>V121/V93</f>
        <v>-1.459608843537415</v>
      </c>
      <c r="X121" s="67">
        <f>X120-X93</f>
        <v>-3961</v>
      </c>
      <c r="Y121" s="31">
        <f>X121/X93</f>
        <v>-1.0843142622502053</v>
      </c>
      <c r="Z121" s="72">
        <f>Z120-Z93</f>
        <v>-3365</v>
      </c>
      <c r="AA121" s="54">
        <f>Z121/Z93</f>
        <v>-1.0585089650833595</v>
      </c>
      <c r="AB121" s="40"/>
      <c r="AC121" s="48"/>
      <c r="AD121" s="47"/>
    </row>
    <row r="122" spans="1:30" ht="24.75" customHeight="1" thickBot="1" thickTop="1">
      <c r="A122" s="138" t="s">
        <v>10</v>
      </c>
      <c r="B122" s="142" t="s">
        <v>17</v>
      </c>
      <c r="C122" s="20"/>
      <c r="D122" s="69">
        <v>1234</v>
      </c>
      <c r="E122" s="23" t="s">
        <v>24</v>
      </c>
      <c r="F122" s="69">
        <v>1195</v>
      </c>
      <c r="G122" s="23" t="s">
        <v>24</v>
      </c>
      <c r="H122" s="69">
        <v>1835</v>
      </c>
      <c r="I122" s="23" t="s">
        <v>24</v>
      </c>
      <c r="J122" s="69">
        <v>1517</v>
      </c>
      <c r="K122" s="23" t="s">
        <v>24</v>
      </c>
      <c r="L122" s="69">
        <v>1416</v>
      </c>
      <c r="M122" s="23" t="s">
        <v>24</v>
      </c>
      <c r="N122" s="69">
        <v>1474</v>
      </c>
      <c r="O122" s="23" t="s">
        <v>24</v>
      </c>
      <c r="P122" s="69">
        <v>1311</v>
      </c>
      <c r="Q122" s="23" t="s">
        <v>24</v>
      </c>
      <c r="R122" s="69">
        <v>1376</v>
      </c>
      <c r="S122" s="23" t="s">
        <v>24</v>
      </c>
      <c r="T122" s="69">
        <v>2409</v>
      </c>
      <c r="U122" s="23" t="s">
        <v>24</v>
      </c>
      <c r="V122" s="69">
        <v>1425</v>
      </c>
      <c r="W122" s="23" t="s">
        <v>24</v>
      </c>
      <c r="X122" s="69">
        <v>1405</v>
      </c>
      <c r="Y122" s="23" t="s">
        <v>24</v>
      </c>
      <c r="Z122" s="74">
        <v>1293</v>
      </c>
      <c r="AA122" s="49" t="s">
        <v>24</v>
      </c>
      <c r="AB122" s="39">
        <f>D122+F122+H122+J122+L122+N122+P122+R122+T122+V122+X122+Z122</f>
        <v>17890</v>
      </c>
      <c r="AC122" s="26"/>
      <c r="AD122" s="29"/>
    </row>
    <row r="123" spans="1:30" ht="24.75" customHeight="1" thickBot="1" thickTop="1">
      <c r="A123" s="138"/>
      <c r="B123" s="143"/>
      <c r="C123" s="21" t="s">
        <v>19</v>
      </c>
      <c r="D123" s="75">
        <f>D122-Z96</f>
        <v>160</v>
      </c>
      <c r="E123" s="30">
        <f>D123/Z96</f>
        <v>0.148975791433892</v>
      </c>
      <c r="F123" s="75">
        <f>F122-D122</f>
        <v>-39</v>
      </c>
      <c r="G123" s="30">
        <f>F123/D122</f>
        <v>-0.031604538087520256</v>
      </c>
      <c r="H123" s="75">
        <f>H122-F122</f>
        <v>640</v>
      </c>
      <c r="I123" s="30">
        <f>H123/F122</f>
        <v>0.5355648535564853</v>
      </c>
      <c r="J123" s="75">
        <f>J122-H122</f>
        <v>-318</v>
      </c>
      <c r="K123" s="30">
        <f>J123/H122</f>
        <v>-0.17329700272479565</v>
      </c>
      <c r="L123" s="75">
        <f>L122-J122</f>
        <v>-101</v>
      </c>
      <c r="M123" s="30">
        <f>L123/J122</f>
        <v>-0.06657877389584707</v>
      </c>
      <c r="N123" s="66">
        <f>N122-L122</f>
        <v>58</v>
      </c>
      <c r="O123" s="42">
        <f>N123/L122</f>
        <v>0.04096045197740113</v>
      </c>
      <c r="P123" s="66">
        <f>P122-N122</f>
        <v>-163</v>
      </c>
      <c r="Q123" s="42">
        <f>P123/N122</f>
        <v>-0.11058344640434192</v>
      </c>
      <c r="R123" s="66">
        <f>R122-P122</f>
        <v>65</v>
      </c>
      <c r="S123" s="42">
        <f>R123/P122</f>
        <v>0.04958047292143402</v>
      </c>
      <c r="T123" s="66">
        <f>T122-R122</f>
        <v>1033</v>
      </c>
      <c r="U123" s="42">
        <f>T123/R122</f>
        <v>0.7507267441860465</v>
      </c>
      <c r="V123" s="66">
        <f>V122-T122</f>
        <v>-984</v>
      </c>
      <c r="W123" s="42">
        <f>V123/T122</f>
        <v>-0.40846824408468246</v>
      </c>
      <c r="X123" s="66">
        <f>X122-V122</f>
        <v>-20</v>
      </c>
      <c r="Y123" s="42">
        <f>X123/V122</f>
        <v>-0.014035087719298246</v>
      </c>
      <c r="Z123" s="72">
        <f>Z122-X122</f>
        <v>-112</v>
      </c>
      <c r="AA123" s="54">
        <f>Z123/X122</f>
        <v>-0.0797153024911032</v>
      </c>
      <c r="AB123" s="101">
        <f>V122+X122+Z122</f>
        <v>4123</v>
      </c>
      <c r="AC123" s="48"/>
      <c r="AD123" s="77"/>
    </row>
    <row r="124" spans="1:30" ht="24.75" customHeight="1" thickBot="1" thickTop="1">
      <c r="A124" s="138"/>
      <c r="B124" s="144"/>
      <c r="C124" s="18" t="s">
        <v>20</v>
      </c>
      <c r="D124" s="67">
        <f>D122-D96</f>
        <v>219</v>
      </c>
      <c r="E124" s="31">
        <f>D124/D96</f>
        <v>0.21576354679802956</v>
      </c>
      <c r="F124" s="67">
        <f>F122-F96</f>
        <v>81</v>
      </c>
      <c r="G124" s="31">
        <f>F124/F96</f>
        <v>0.07271095152603231</v>
      </c>
      <c r="H124" s="67">
        <f>H122-H96</f>
        <v>630</v>
      </c>
      <c r="I124" s="31">
        <f>H124/H96</f>
        <v>0.5228215767634855</v>
      </c>
      <c r="J124" s="67">
        <f>J122-J96</f>
        <v>-65</v>
      </c>
      <c r="K124" s="31">
        <f>J124/J96</f>
        <v>-0.04108723135271808</v>
      </c>
      <c r="L124" s="67">
        <f>L122-L96</f>
        <v>23</v>
      </c>
      <c r="M124" s="31">
        <f>L124/L96</f>
        <v>0.016511127063890883</v>
      </c>
      <c r="N124" s="67">
        <f>N122-N96</f>
        <v>-33</v>
      </c>
      <c r="O124" s="31">
        <f>N124/N96</f>
        <v>-0.021897810218978103</v>
      </c>
      <c r="P124" s="67">
        <f>P122-P96</f>
        <v>5</v>
      </c>
      <c r="Q124" s="31">
        <f>P124/P96</f>
        <v>0.0038284839203675345</v>
      </c>
      <c r="R124" s="67">
        <f>R122-R96</f>
        <v>214</v>
      </c>
      <c r="S124" s="31">
        <f>R124/R96</f>
        <v>0.18416523235800344</v>
      </c>
      <c r="T124" s="67">
        <f>T122-T96</f>
        <v>-169</v>
      </c>
      <c r="U124" s="31">
        <f>T124/T96</f>
        <v>-0.06555469356089992</v>
      </c>
      <c r="V124" s="67">
        <f>V122-V96</f>
        <v>97</v>
      </c>
      <c r="W124" s="31">
        <f>V124/V96</f>
        <v>0.0730421686746988</v>
      </c>
      <c r="X124" s="67">
        <f>X122-X96</f>
        <v>241</v>
      </c>
      <c r="Y124" s="31">
        <f>X124/X96</f>
        <v>0.20704467353951891</v>
      </c>
      <c r="Z124" s="72">
        <f>Z122-Z96</f>
        <v>219</v>
      </c>
      <c r="AA124" s="54">
        <f>Z124/Z96</f>
        <v>0.20391061452513967</v>
      </c>
      <c r="AB124" s="40"/>
      <c r="AC124" s="76"/>
      <c r="AD124" s="47"/>
    </row>
    <row r="125" spans="1:30" ht="24.75" customHeight="1" thickBot="1" thickTop="1">
      <c r="A125" s="138" t="s">
        <v>11</v>
      </c>
      <c r="B125" s="142" t="s">
        <v>15</v>
      </c>
      <c r="C125" s="20"/>
      <c r="D125" s="69">
        <v>6833</v>
      </c>
      <c r="E125" s="23" t="s">
        <v>24</v>
      </c>
      <c r="F125" s="69">
        <v>4921</v>
      </c>
      <c r="G125" s="23" t="s">
        <v>24</v>
      </c>
      <c r="H125" s="69">
        <v>3939</v>
      </c>
      <c r="I125" s="23" t="s">
        <v>24</v>
      </c>
      <c r="J125" s="69">
        <v>3808</v>
      </c>
      <c r="K125" s="23" t="s">
        <v>24</v>
      </c>
      <c r="L125" s="69">
        <v>3900</v>
      </c>
      <c r="M125" s="23" t="s">
        <v>24</v>
      </c>
      <c r="N125" s="69">
        <v>4102</v>
      </c>
      <c r="O125" s="23" t="s">
        <v>24</v>
      </c>
      <c r="P125" s="69">
        <v>5141</v>
      </c>
      <c r="Q125" s="23" t="s">
        <v>24</v>
      </c>
      <c r="R125" s="69">
        <v>6070</v>
      </c>
      <c r="S125" s="23" t="s">
        <v>24</v>
      </c>
      <c r="T125" s="69">
        <v>4458</v>
      </c>
      <c r="U125" s="23" t="s">
        <v>24</v>
      </c>
      <c r="V125" s="69">
        <v>4649</v>
      </c>
      <c r="W125" s="23" t="s">
        <v>24</v>
      </c>
      <c r="X125" s="69">
        <v>4845</v>
      </c>
      <c r="Y125" s="23" t="s">
        <v>24</v>
      </c>
      <c r="Z125" s="74">
        <v>5472</v>
      </c>
      <c r="AA125" s="49" t="s">
        <v>24</v>
      </c>
      <c r="AB125" s="39">
        <f>D125+F125+H125+J125+L125+N125+P125+R125+T125+V125+X125+Z125</f>
        <v>58138</v>
      </c>
      <c r="AC125" s="26"/>
      <c r="AD125" s="29"/>
    </row>
    <row r="126" spans="1:30" ht="24.75" customHeight="1" thickBot="1" thickTop="1">
      <c r="A126" s="138"/>
      <c r="B126" s="143"/>
      <c r="C126" s="21" t="s">
        <v>19</v>
      </c>
      <c r="D126" s="75">
        <f>D125-Z99</f>
        <v>1707</v>
      </c>
      <c r="E126" s="30">
        <f>D126/Z99</f>
        <v>0.333008193523215</v>
      </c>
      <c r="F126" s="75">
        <f>F125-D125</f>
        <v>-1912</v>
      </c>
      <c r="G126" s="30">
        <f>F126/D125</f>
        <v>-0.27981852773306015</v>
      </c>
      <c r="H126" s="75">
        <f>H125-F125</f>
        <v>-982</v>
      </c>
      <c r="I126" s="30">
        <f>H126/F125</f>
        <v>-0.19955293639504165</v>
      </c>
      <c r="J126" s="75">
        <f>J125-H125</f>
        <v>-131</v>
      </c>
      <c r="K126" s="30">
        <f>J126/H125</f>
        <v>-0.033257171871033255</v>
      </c>
      <c r="L126" s="75">
        <f>L125-J125</f>
        <v>92</v>
      </c>
      <c r="M126" s="30">
        <f>L126/J125</f>
        <v>0.02415966386554622</v>
      </c>
      <c r="N126" s="66">
        <f>N125-L125</f>
        <v>202</v>
      </c>
      <c r="O126" s="42">
        <f>N126/L125</f>
        <v>0.05179487179487179</v>
      </c>
      <c r="P126" s="66">
        <f>P125-N125</f>
        <v>1039</v>
      </c>
      <c r="Q126" s="42">
        <f>P126/N125</f>
        <v>0.25329107752315944</v>
      </c>
      <c r="R126" s="66">
        <f>R125-P125</f>
        <v>929</v>
      </c>
      <c r="S126" s="42">
        <f>R126/P125</f>
        <v>0.1807041431628088</v>
      </c>
      <c r="T126" s="66">
        <f>T125-R125</f>
        <v>-1612</v>
      </c>
      <c r="U126" s="42">
        <f>T126/R125</f>
        <v>-0.26556836902800657</v>
      </c>
      <c r="V126" s="66">
        <f>V125-T125</f>
        <v>191</v>
      </c>
      <c r="W126" s="42">
        <f>V126/T125</f>
        <v>0.042844324809331535</v>
      </c>
      <c r="X126" s="66">
        <f>X125-V125</f>
        <v>196</v>
      </c>
      <c r="Y126" s="42">
        <f>X126/V125</f>
        <v>0.04215960421596042</v>
      </c>
      <c r="Z126" s="72">
        <f>Z125-X125</f>
        <v>627</v>
      </c>
      <c r="AA126" s="54">
        <f>Z126/X125</f>
        <v>0.12941176470588237</v>
      </c>
      <c r="AB126" s="101">
        <f>V125+X125+Z125</f>
        <v>14966</v>
      </c>
      <c r="AC126" s="81"/>
      <c r="AD126" s="77"/>
    </row>
    <row r="127" spans="1:28" ht="24.75" customHeight="1" thickBot="1" thickTop="1">
      <c r="A127" s="138"/>
      <c r="B127" s="144"/>
      <c r="C127" s="18" t="s">
        <v>20</v>
      </c>
      <c r="D127" s="67">
        <f>D125-D99</f>
        <v>1512</v>
      </c>
      <c r="E127" s="31">
        <f>D127/D99</f>
        <v>0.28415711332456306</v>
      </c>
      <c r="F127" s="67">
        <f>F125-F99</f>
        <v>1464</v>
      </c>
      <c r="G127" s="31">
        <f>F127/F99</f>
        <v>0.42348857390801276</v>
      </c>
      <c r="H127" s="67">
        <f>H125-H99</f>
        <v>9</v>
      </c>
      <c r="I127" s="31">
        <f>H127/H99</f>
        <v>0.0022900763358778627</v>
      </c>
      <c r="J127" s="67">
        <f>J125-J99</f>
        <v>-216</v>
      </c>
      <c r="K127" s="31">
        <f>J127/J99</f>
        <v>-0.0536779324055666</v>
      </c>
      <c r="L127" s="67">
        <f>L125-L99</f>
        <v>446</v>
      </c>
      <c r="M127" s="31">
        <f>L127/L99</f>
        <v>0.12912565141864504</v>
      </c>
      <c r="N127" s="67">
        <f>N125-N99</f>
        <v>618</v>
      </c>
      <c r="O127" s="31">
        <f>N127/N99</f>
        <v>0.17738231917336394</v>
      </c>
      <c r="P127" s="67">
        <f>P125-P99</f>
        <v>1000</v>
      </c>
      <c r="Q127" s="31">
        <f>P127/P99</f>
        <v>0.24148756339048538</v>
      </c>
      <c r="R127" s="67">
        <f>R125-R99</f>
        <v>600</v>
      </c>
      <c r="S127" s="31">
        <f>R127/R99</f>
        <v>0.10968921389396709</v>
      </c>
      <c r="T127" s="67">
        <f>T125-T99</f>
        <v>260</v>
      </c>
      <c r="U127" s="31">
        <f>T127/T99</f>
        <v>0.06193425440686041</v>
      </c>
      <c r="V127" s="67">
        <f>V125-V99</f>
        <v>-126</v>
      </c>
      <c r="W127" s="31">
        <f>V127/V99</f>
        <v>-0.02638743455497382</v>
      </c>
      <c r="X127" s="67">
        <f>X125-X99</f>
        <v>234</v>
      </c>
      <c r="Y127" s="31">
        <f>X127/X99</f>
        <v>0.05074821080026025</v>
      </c>
      <c r="Z127" s="72">
        <f>Z125-Z99</f>
        <v>346</v>
      </c>
      <c r="AA127" s="54">
        <f>Z127/Z99</f>
        <v>0.06749902458056964</v>
      </c>
      <c r="AB127" s="10"/>
    </row>
    <row r="128" spans="1:28" ht="24.75" customHeight="1" thickBot="1">
      <c r="A128" s="168" t="s">
        <v>12</v>
      </c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80"/>
      <c r="AB128" s="10"/>
    </row>
    <row r="129" spans="1:28" ht="24.75" customHeight="1" thickBot="1">
      <c r="A129" s="138" t="s">
        <v>13</v>
      </c>
      <c r="B129" s="142" t="s">
        <v>14</v>
      </c>
      <c r="C129" s="5"/>
      <c r="D129" s="69">
        <v>8141</v>
      </c>
      <c r="E129" s="23" t="s">
        <v>24</v>
      </c>
      <c r="F129" s="69">
        <v>9054</v>
      </c>
      <c r="G129" s="23" t="s">
        <v>24</v>
      </c>
      <c r="H129" s="69">
        <v>10554</v>
      </c>
      <c r="I129" s="23" t="s">
        <v>24</v>
      </c>
      <c r="J129" s="69">
        <v>9696</v>
      </c>
      <c r="K129" s="23" t="s">
        <v>24</v>
      </c>
      <c r="L129" s="69">
        <v>9422</v>
      </c>
      <c r="M129" s="23" t="s">
        <v>24</v>
      </c>
      <c r="N129" s="69">
        <v>9314</v>
      </c>
      <c r="O129" s="23" t="s">
        <v>24</v>
      </c>
      <c r="P129" s="69">
        <v>9260</v>
      </c>
      <c r="Q129" s="23" t="s">
        <v>24</v>
      </c>
      <c r="R129" s="69">
        <v>9766</v>
      </c>
      <c r="S129" s="23" t="s">
        <v>24</v>
      </c>
      <c r="T129" s="69">
        <v>9838</v>
      </c>
      <c r="U129" s="23" t="s">
        <v>24</v>
      </c>
      <c r="V129" s="69">
        <v>9762</v>
      </c>
      <c r="W129" s="23" t="s">
        <v>24</v>
      </c>
      <c r="X129" s="69">
        <v>9778</v>
      </c>
      <c r="Y129" s="23" t="s">
        <v>24</v>
      </c>
      <c r="Z129" s="82">
        <v>9819</v>
      </c>
      <c r="AA129" s="83" t="s">
        <v>24</v>
      </c>
      <c r="AB129" s="10"/>
    </row>
    <row r="130" spans="1:28" ht="24.75" customHeight="1" thickBot="1" thickTop="1">
      <c r="A130" s="138"/>
      <c r="B130" s="143"/>
      <c r="C130" s="21" t="s">
        <v>19</v>
      </c>
      <c r="D130" s="75">
        <f>D129-Z103</f>
        <v>48</v>
      </c>
      <c r="E130" s="30">
        <f>D130/Z103</f>
        <v>0.005931051526010132</v>
      </c>
      <c r="F130" s="75">
        <f>F129-D129</f>
        <v>913</v>
      </c>
      <c r="G130" s="30">
        <f>F130/D129</f>
        <v>0.11214838471932195</v>
      </c>
      <c r="H130" s="75">
        <f>H129-F129</f>
        <v>1500</v>
      </c>
      <c r="I130" s="30">
        <f>H130/F129</f>
        <v>0.1656726308813784</v>
      </c>
      <c r="J130" s="75">
        <f>J129-H129</f>
        <v>-858</v>
      </c>
      <c r="K130" s="30">
        <f>J130/H129</f>
        <v>-0.08129619101762366</v>
      </c>
      <c r="L130" s="75">
        <f>L129-J129</f>
        <v>-274</v>
      </c>
      <c r="M130" s="30">
        <f>L130/J129</f>
        <v>-0.028259075907590758</v>
      </c>
      <c r="N130" s="66">
        <f>N129-L129</f>
        <v>-108</v>
      </c>
      <c r="O130" s="42">
        <f>N130/L129</f>
        <v>-0.011462534493738059</v>
      </c>
      <c r="P130" s="66">
        <f>P129-N129</f>
        <v>-54</v>
      </c>
      <c r="Q130" s="42">
        <f>P130/N129</f>
        <v>-0.005797723856560017</v>
      </c>
      <c r="R130" s="66">
        <f>R129-P129</f>
        <v>506</v>
      </c>
      <c r="S130" s="42">
        <f>R130/P129</f>
        <v>0.054643628509719225</v>
      </c>
      <c r="T130" s="66">
        <f>T129-R129</f>
        <v>72</v>
      </c>
      <c r="U130" s="42">
        <f>T130/R129</f>
        <v>0.0073725168953512185</v>
      </c>
      <c r="V130" s="66">
        <f>V129-T129</f>
        <v>-76</v>
      </c>
      <c r="W130" s="42">
        <f>V130/T129</f>
        <v>-0.007725147387680423</v>
      </c>
      <c r="X130" s="66">
        <f>X129-V129</f>
        <v>16</v>
      </c>
      <c r="Y130" s="42">
        <f>X130/V129</f>
        <v>0.0016390083999180496</v>
      </c>
      <c r="Z130" s="72">
        <f>Z129-X129</f>
        <v>41</v>
      </c>
      <c r="AA130" s="54">
        <f>Z130/X129</f>
        <v>0.004193086520760891</v>
      </c>
      <c r="AB130" s="10"/>
    </row>
    <row r="131" spans="1:28" ht="24.75" customHeight="1" thickBot="1" thickTop="1">
      <c r="A131" s="138"/>
      <c r="B131" s="144"/>
      <c r="C131" s="18" t="s">
        <v>20</v>
      </c>
      <c r="D131" s="67">
        <f>D129-D103</f>
        <v>-317</v>
      </c>
      <c r="E131" s="31">
        <f>D131/D103</f>
        <v>-0.037479309529439585</v>
      </c>
      <c r="F131" s="67">
        <f>F129-F103</f>
        <v>225</v>
      </c>
      <c r="G131" s="31">
        <f>F131/F103</f>
        <v>0.0254841997961264</v>
      </c>
      <c r="H131" s="67">
        <f>H129-H103</f>
        <v>2359</v>
      </c>
      <c r="I131" s="31">
        <f>H131/H103</f>
        <v>0.28785845027455764</v>
      </c>
      <c r="J131" s="67">
        <f>J129-J103</f>
        <v>1873</v>
      </c>
      <c r="K131" s="31">
        <f>J131/J103</f>
        <v>0.23942221654096893</v>
      </c>
      <c r="L131" s="67">
        <f>L129-L103</f>
        <v>1470</v>
      </c>
      <c r="M131" s="31">
        <f>L131/L103</f>
        <v>0.18485915492957747</v>
      </c>
      <c r="N131" s="67">
        <f>N129-N103</f>
        <v>1539</v>
      </c>
      <c r="O131" s="31">
        <f>N131/N103</f>
        <v>0.19794212218649518</v>
      </c>
      <c r="P131" s="67">
        <f>P129-P103</f>
        <v>1856</v>
      </c>
      <c r="Q131" s="31">
        <f>P131/P103</f>
        <v>0.2506753106428957</v>
      </c>
      <c r="R131" s="67">
        <f>R129-R103</f>
        <v>1720</v>
      </c>
      <c r="S131" s="31">
        <f>R131/R103</f>
        <v>0.21377081779766344</v>
      </c>
      <c r="T131" s="67">
        <f>T129-T103</f>
        <v>1019</v>
      </c>
      <c r="U131" s="31">
        <f>T131/T103</f>
        <v>0.11554598026987187</v>
      </c>
      <c r="V131" s="67">
        <f>V129-V103</f>
        <v>1797</v>
      </c>
      <c r="W131" s="31">
        <f>V131/V103</f>
        <v>0.2256120527306968</v>
      </c>
      <c r="X131" s="67">
        <f>X129-X103</f>
        <v>1971</v>
      </c>
      <c r="Y131" s="31">
        <f>X131/X103</f>
        <v>0.25246573587805815</v>
      </c>
      <c r="Z131" s="72">
        <f>Z129-Z103</f>
        <v>1726</v>
      </c>
      <c r="AA131" s="54">
        <f>Z131/Z103</f>
        <v>0.21327072778944767</v>
      </c>
      <c r="AB131" s="10"/>
    </row>
    <row r="132" ht="13.5" thickBot="1"/>
    <row r="133" spans="1:29" ht="36" customHeight="1" thickBot="1" thickTop="1">
      <c r="A133" s="188" t="s">
        <v>73</v>
      </c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  <c r="AA133" s="189"/>
      <c r="AB133" s="189"/>
      <c r="AC133" s="189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152" t="s">
        <v>0</v>
      </c>
      <c r="B135" s="166" t="s">
        <v>1</v>
      </c>
      <c r="C135" s="166"/>
      <c r="D135" s="141" t="s">
        <v>70</v>
      </c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  <c r="S135" s="195"/>
      <c r="T135" s="154"/>
      <c r="U135" s="154"/>
      <c r="V135" s="154"/>
      <c r="W135" s="154"/>
      <c r="X135" s="154"/>
      <c r="Y135" s="154"/>
      <c r="Z135" s="154"/>
      <c r="AA135" s="155"/>
      <c r="AB135" s="145" t="s">
        <v>21</v>
      </c>
      <c r="AC135" s="148" t="s">
        <v>22</v>
      </c>
      <c r="AD135" s="149"/>
    </row>
    <row r="136" spans="1:30" ht="24.75" customHeight="1" thickBot="1" thickTop="1">
      <c r="A136" s="152"/>
      <c r="B136" s="171"/>
      <c r="C136" s="167"/>
      <c r="D136" s="139" t="s">
        <v>4</v>
      </c>
      <c r="E136" s="140"/>
      <c r="F136" s="139" t="s">
        <v>5</v>
      </c>
      <c r="G136" s="140"/>
      <c r="H136" s="139" t="s">
        <v>25</v>
      </c>
      <c r="I136" s="140"/>
      <c r="J136" s="139" t="s">
        <v>26</v>
      </c>
      <c r="K136" s="140"/>
      <c r="L136" s="139" t="s">
        <v>27</v>
      </c>
      <c r="M136" s="140"/>
      <c r="N136" s="139" t="s">
        <v>28</v>
      </c>
      <c r="O136" s="140"/>
      <c r="P136" s="139" t="s">
        <v>29</v>
      </c>
      <c r="Q136" s="140"/>
      <c r="R136" s="139" t="s">
        <v>35</v>
      </c>
      <c r="S136" s="140"/>
      <c r="T136" s="139" t="s">
        <v>36</v>
      </c>
      <c r="U136" s="140"/>
      <c r="V136" s="139" t="s">
        <v>37</v>
      </c>
      <c r="W136" s="140"/>
      <c r="X136" s="139" t="s">
        <v>38</v>
      </c>
      <c r="Y136" s="140"/>
      <c r="Z136" s="159" t="s">
        <v>39</v>
      </c>
      <c r="AA136" s="160"/>
      <c r="AB136" s="146"/>
      <c r="AC136" s="150"/>
      <c r="AD136" s="151"/>
    </row>
    <row r="137" spans="1:30" ht="22.5" customHeight="1" thickBot="1" thickTop="1">
      <c r="A137" s="2"/>
      <c r="B137" s="1"/>
      <c r="C137" s="182" t="s">
        <v>32</v>
      </c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4"/>
      <c r="U137" s="184"/>
      <c r="V137" s="184"/>
      <c r="W137" s="184"/>
      <c r="X137" s="184"/>
      <c r="Y137" s="184"/>
      <c r="Z137" s="185"/>
      <c r="AA137" s="186"/>
      <c r="AB137" s="147"/>
      <c r="AC137" s="24" t="s">
        <v>23</v>
      </c>
      <c r="AD137" s="25" t="s">
        <v>24</v>
      </c>
    </row>
    <row r="138" spans="1:30" ht="13.5" thickBot="1">
      <c r="A138" s="3"/>
      <c r="B138" s="3"/>
      <c r="C138" s="3"/>
      <c r="D138" s="6"/>
      <c r="E138" s="3"/>
      <c r="F138" s="36"/>
      <c r="G138" s="4"/>
      <c r="H138" s="37"/>
      <c r="I138" s="16"/>
      <c r="J138" s="36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87"/>
      <c r="AA138" s="154"/>
      <c r="AB138" s="173"/>
      <c r="AC138" s="162"/>
      <c r="AD138" s="163"/>
    </row>
    <row r="139" spans="1:30" ht="27.75" customHeight="1" thickBot="1" thickTop="1">
      <c r="A139" s="138" t="s">
        <v>6</v>
      </c>
      <c r="B139" s="142" t="s">
        <v>7</v>
      </c>
      <c r="C139" s="7"/>
      <c r="D139" s="65">
        <v>387330</v>
      </c>
      <c r="E139" s="22" t="s">
        <v>24</v>
      </c>
      <c r="F139" s="65">
        <v>386432</v>
      </c>
      <c r="G139" s="22" t="s">
        <v>24</v>
      </c>
      <c r="H139" s="65">
        <v>386091</v>
      </c>
      <c r="I139" s="22" t="s">
        <v>24</v>
      </c>
      <c r="J139" s="65">
        <v>384781</v>
      </c>
      <c r="K139" s="22" t="s">
        <v>24</v>
      </c>
      <c r="L139" s="65">
        <v>383513</v>
      </c>
      <c r="M139" s="22" t="s">
        <v>24</v>
      </c>
      <c r="N139" s="65">
        <v>385253</v>
      </c>
      <c r="O139" s="22" t="s">
        <v>24</v>
      </c>
      <c r="P139" s="65">
        <v>390458</v>
      </c>
      <c r="Q139" s="22" t="s">
        <v>24</v>
      </c>
      <c r="R139" s="65">
        <v>394109</v>
      </c>
      <c r="S139" s="22" t="s">
        <v>24</v>
      </c>
      <c r="T139" s="65">
        <v>393157</v>
      </c>
      <c r="U139" s="22" t="s">
        <v>24</v>
      </c>
      <c r="V139" s="65">
        <v>391155</v>
      </c>
      <c r="W139" s="22" t="s">
        <v>24</v>
      </c>
      <c r="X139" s="65">
        <v>390225</v>
      </c>
      <c r="Y139" s="22" t="s">
        <v>24</v>
      </c>
      <c r="Z139" s="71">
        <v>391942</v>
      </c>
      <c r="AA139" s="49" t="s">
        <v>24</v>
      </c>
      <c r="AB139" s="178"/>
      <c r="AC139" s="194"/>
      <c r="AD139" s="57"/>
    </row>
    <row r="140" spans="1:29" ht="27.75" customHeight="1" thickBot="1" thickTop="1">
      <c r="A140" s="138"/>
      <c r="B140" s="143"/>
      <c r="C140" s="17" t="s">
        <v>19</v>
      </c>
      <c r="D140" s="75">
        <f>D139-Z113</f>
        <v>2478</v>
      </c>
      <c r="E140" s="30">
        <f>D140/Z113</f>
        <v>0.006438838826354027</v>
      </c>
      <c r="F140" s="75">
        <f>F139-D139</f>
        <v>-898</v>
      </c>
      <c r="G140" s="30">
        <f>F140/D139</f>
        <v>-0.0023184364753569306</v>
      </c>
      <c r="H140" s="75">
        <f>H139-F139</f>
        <v>-341</v>
      </c>
      <c r="I140" s="30">
        <f>H140/F139</f>
        <v>-0.0008824320967207685</v>
      </c>
      <c r="J140" s="75">
        <f>J139-H139</f>
        <v>-1310</v>
      </c>
      <c r="K140" s="30">
        <f>J140/H139</f>
        <v>-0.0033929824834041714</v>
      </c>
      <c r="L140" s="75">
        <f>L139-J139</f>
        <v>-1268</v>
      </c>
      <c r="M140" s="30">
        <f>L140/J139</f>
        <v>-0.0032953810089375517</v>
      </c>
      <c r="N140" s="66">
        <f>N139-L139</f>
        <v>1740</v>
      </c>
      <c r="O140" s="42">
        <f>N140/L139</f>
        <v>0.004537003960752308</v>
      </c>
      <c r="P140" s="66">
        <f>P139-N139</f>
        <v>5205</v>
      </c>
      <c r="Q140" s="42">
        <f>P140/N139</f>
        <v>0.013510602123799165</v>
      </c>
      <c r="R140" s="66">
        <f>R139-P139</f>
        <v>3651</v>
      </c>
      <c r="S140" s="42">
        <f>R140/P139</f>
        <v>0.009350557550363932</v>
      </c>
      <c r="T140" s="66">
        <f>T139-R139</f>
        <v>-952</v>
      </c>
      <c r="U140" s="42">
        <f>T140/R139</f>
        <v>-0.002415575386504749</v>
      </c>
      <c r="V140" s="66">
        <f>V139-T139</f>
        <v>-2002</v>
      </c>
      <c r="W140" s="42">
        <f>V140/T139</f>
        <v>-0.005092113328771967</v>
      </c>
      <c r="X140" s="66">
        <f>X139-V139</f>
        <v>-930</v>
      </c>
      <c r="Y140" s="42">
        <f>X140/V139</f>
        <v>-0.0023775741074510107</v>
      </c>
      <c r="Z140" s="72">
        <f>Z139-X139</f>
        <v>1717</v>
      </c>
      <c r="AA140" s="54">
        <f>Z140/X139</f>
        <v>0.004400025626241271</v>
      </c>
      <c r="AB140" s="71">
        <f>(D139+F139+H139+J139+L139+N139+P139+R139+T139+V139+X139+Z139)/12</f>
        <v>388703.8333333333</v>
      </c>
      <c r="AC140" s="9"/>
    </row>
    <row r="141" spans="1:29" ht="27.75" customHeight="1" thickBot="1" thickTop="1">
      <c r="A141" s="138"/>
      <c r="B141" s="144"/>
      <c r="C141" s="18" t="s">
        <v>20</v>
      </c>
      <c r="D141" s="67">
        <f>D139-D113</f>
        <v>13036</v>
      </c>
      <c r="E141" s="31">
        <f>D141/D113</f>
        <v>0.034828236626822766</v>
      </c>
      <c r="F141" s="67">
        <f>F139-F113</f>
        <v>10942</v>
      </c>
      <c r="G141" s="31">
        <f>F141/F113</f>
        <v>0.029140589629550722</v>
      </c>
      <c r="H141" s="67">
        <f>H139-H113</f>
        <v>11599</v>
      </c>
      <c r="I141" s="31">
        <f>H141/H113</f>
        <v>0.03097262424831505</v>
      </c>
      <c r="J141" s="67">
        <f>J139-J113</f>
        <v>11409</v>
      </c>
      <c r="K141" s="31">
        <f>J141/J113</f>
        <v>0.030556656631991686</v>
      </c>
      <c r="L141" s="67">
        <f>L139-L113</f>
        <v>11247</v>
      </c>
      <c r="M141" s="31">
        <f>L141/L113</f>
        <v>0.030212267572112414</v>
      </c>
      <c r="N141" s="67">
        <f>N139-N113</f>
        <v>10938</v>
      </c>
      <c r="O141" s="31">
        <f>N141/N113</f>
        <v>0.029221377716629044</v>
      </c>
      <c r="P141" s="67">
        <f>P139-P113</f>
        <v>12152</v>
      </c>
      <c r="Q141" s="31">
        <f>P141/P113</f>
        <v>0.03212214450735648</v>
      </c>
      <c r="R141" s="67">
        <f>R139-R113</f>
        <v>12331</v>
      </c>
      <c r="S141" s="31">
        <f>R141/R113</f>
        <v>0.03229887526258716</v>
      </c>
      <c r="T141" s="67">
        <f>T139-T113</f>
        <v>11828</v>
      </c>
      <c r="U141" s="31">
        <f>T141/T113</f>
        <v>0.031017834992880165</v>
      </c>
      <c r="V141" s="67">
        <f>V139-V113</f>
        <v>9192</v>
      </c>
      <c r="W141" s="31">
        <f>V141/V113</f>
        <v>0.024065158143589824</v>
      </c>
      <c r="X141" s="67">
        <f>X139-X113</f>
        <v>7202</v>
      </c>
      <c r="Y141" s="31">
        <f>X141/X113</f>
        <v>0.01880304838090663</v>
      </c>
      <c r="Z141" s="72">
        <f>Z139-Z113</f>
        <v>7090</v>
      </c>
      <c r="AA141" s="54">
        <f>Z141/Z113</f>
        <v>0.018422666375645703</v>
      </c>
      <c r="AB141" s="10"/>
      <c r="AC141" s="43"/>
    </row>
    <row r="142" spans="1:30" ht="27.75" customHeight="1" thickBot="1" thickTop="1">
      <c r="A142" s="138" t="s">
        <v>8</v>
      </c>
      <c r="B142" s="142" t="s">
        <v>18</v>
      </c>
      <c r="C142" s="19"/>
      <c r="D142" s="68">
        <v>9857</v>
      </c>
      <c r="E142" s="23" t="s">
        <v>24</v>
      </c>
      <c r="F142" s="68">
        <v>6866</v>
      </c>
      <c r="G142" s="23" t="s">
        <v>24</v>
      </c>
      <c r="H142" s="68">
        <v>7160</v>
      </c>
      <c r="I142" s="23" t="s">
        <v>24</v>
      </c>
      <c r="J142" s="68">
        <v>6930</v>
      </c>
      <c r="K142" s="23" t="s">
        <v>24</v>
      </c>
      <c r="L142" s="68">
        <v>6236</v>
      </c>
      <c r="M142" s="23" t="s">
        <v>24</v>
      </c>
      <c r="N142" s="68">
        <v>8309</v>
      </c>
      <c r="O142" s="23" t="s">
        <v>24</v>
      </c>
      <c r="P142" s="68">
        <v>12680</v>
      </c>
      <c r="Q142" s="23" t="s">
        <v>24</v>
      </c>
      <c r="R142" s="68">
        <v>10505</v>
      </c>
      <c r="S142" s="23" t="s">
        <v>24</v>
      </c>
      <c r="T142" s="68">
        <v>9893</v>
      </c>
      <c r="U142" s="23" t="s">
        <v>24</v>
      </c>
      <c r="V142" s="68">
        <v>9082</v>
      </c>
      <c r="W142" s="23" t="s">
        <v>24</v>
      </c>
      <c r="X142" s="68">
        <v>7726</v>
      </c>
      <c r="Y142" s="23" t="s">
        <v>24</v>
      </c>
      <c r="Z142" s="73">
        <v>8565</v>
      </c>
      <c r="AA142" s="49" t="s">
        <v>24</v>
      </c>
      <c r="AB142" s="39">
        <f>D142+F142+H142+J142+L142+N142+P142+R142+T142+V142+X142+Z142</f>
        <v>103809</v>
      </c>
      <c r="AC142" s="26"/>
      <c r="AD142" s="29"/>
    </row>
    <row r="143" spans="1:31" ht="27.75" customHeight="1" thickBot="1" thickTop="1">
      <c r="A143" s="138"/>
      <c r="B143" s="143"/>
      <c r="C143" s="17" t="s">
        <v>19</v>
      </c>
      <c r="D143" s="75">
        <f>D142-Z116</f>
        <v>1449</v>
      </c>
      <c r="E143" s="30">
        <f>D143/Z116</f>
        <v>0.17233587059942912</v>
      </c>
      <c r="F143" s="75">
        <f>F142-D142</f>
        <v>-2991</v>
      </c>
      <c r="G143" s="30">
        <f>F143/D142</f>
        <v>-0.30343918027797506</v>
      </c>
      <c r="H143" s="75">
        <f>H142-F142</f>
        <v>294</v>
      </c>
      <c r="I143" s="30">
        <f>H143/F142</f>
        <v>0.04281969123215846</v>
      </c>
      <c r="J143" s="75">
        <f>J142-H142</f>
        <v>-230</v>
      </c>
      <c r="K143" s="30">
        <f>J143/H142</f>
        <v>-0.03212290502793296</v>
      </c>
      <c r="L143" s="75">
        <f>L142-J142</f>
        <v>-694</v>
      </c>
      <c r="M143" s="30">
        <f>L143/J142</f>
        <v>-0.10014430014430015</v>
      </c>
      <c r="N143" s="66">
        <f>N142-L142</f>
        <v>2073</v>
      </c>
      <c r="O143" s="42">
        <f>N143/L142</f>
        <v>0.33242463117382937</v>
      </c>
      <c r="P143" s="66">
        <f>P142-N142</f>
        <v>4371</v>
      </c>
      <c r="Q143" s="42">
        <f>P143/N142</f>
        <v>0.5260560837645926</v>
      </c>
      <c r="R143" s="66">
        <f>R142-P142</f>
        <v>-2175</v>
      </c>
      <c r="S143" s="42">
        <f>R143/P142</f>
        <v>-0.17152996845425866</v>
      </c>
      <c r="T143" s="66">
        <f>T142-R142</f>
        <v>-612</v>
      </c>
      <c r="U143" s="42">
        <f>T143/R142</f>
        <v>-0.05825797239409805</v>
      </c>
      <c r="V143" s="66">
        <f>V142-T142</f>
        <v>-811</v>
      </c>
      <c r="W143" s="42">
        <f>V143/T142</f>
        <v>-0.08197715556454059</v>
      </c>
      <c r="X143" s="66">
        <f>X142-V142</f>
        <v>-1356</v>
      </c>
      <c r="Y143" s="42">
        <f>X143/V142</f>
        <v>-0.14930632019378992</v>
      </c>
      <c r="Z143" s="72">
        <f>Z142-X142</f>
        <v>839</v>
      </c>
      <c r="AA143" s="54">
        <f>Z143/X142</f>
        <v>0.10859435671757701</v>
      </c>
      <c r="AB143" s="101">
        <f>AB142-D142-F142-H142-J142-L142-N142-P142-R142-T142-V142</f>
        <v>16291</v>
      </c>
      <c r="AC143" s="48"/>
      <c r="AD143" s="77"/>
      <c r="AE143" s="81"/>
    </row>
    <row r="144" spans="1:30" ht="27.75" customHeight="1" thickBot="1" thickTop="1">
      <c r="A144" s="138"/>
      <c r="B144" s="144"/>
      <c r="C144" s="18" t="s">
        <v>20</v>
      </c>
      <c r="D144" s="67">
        <f>D142-D116</f>
        <v>129</v>
      </c>
      <c r="E144" s="31">
        <f>D144/D116</f>
        <v>0.013260690789473685</v>
      </c>
      <c r="F144" s="67">
        <f>F142-F116</f>
        <v>-300</v>
      </c>
      <c r="G144" s="31">
        <f>F144/F116</f>
        <v>-0.041864359475300025</v>
      </c>
      <c r="H144" s="67">
        <f>H142-H116</f>
        <v>490</v>
      </c>
      <c r="I144" s="31">
        <f>H144/H116</f>
        <v>0.0734632683658171</v>
      </c>
      <c r="J144" s="67">
        <f>J142-J116</f>
        <v>311</v>
      </c>
      <c r="K144" s="31">
        <f>J144/J116</f>
        <v>0.04698594953920532</v>
      </c>
      <c r="L144" s="67">
        <f>L142-L116</f>
        <v>55</v>
      </c>
      <c r="M144" s="31">
        <f>L144/L116</f>
        <v>0.008898236531305614</v>
      </c>
      <c r="N144" s="67">
        <f>N142-N116</f>
        <v>-221</v>
      </c>
      <c r="O144" s="31">
        <f>N144/N116</f>
        <v>-0.025908558030480658</v>
      </c>
      <c r="P144" s="67">
        <f>P142-P116</f>
        <v>1951</v>
      </c>
      <c r="Q144" s="31">
        <f>P144/P116</f>
        <v>0.18184360145400316</v>
      </c>
      <c r="R144" s="67">
        <f>R142-R116</f>
        <v>693</v>
      </c>
      <c r="S144" s="31">
        <f>R144/R116</f>
        <v>0.07062780269058296</v>
      </c>
      <c r="T144" s="67">
        <f>T142-T116</f>
        <v>1006</v>
      </c>
      <c r="U144" s="31">
        <f>T144/T116</f>
        <v>0.11319905479914481</v>
      </c>
      <c r="V144" s="67">
        <f>V142-V116</f>
        <v>306</v>
      </c>
      <c r="W144" s="31">
        <f>V144/V116</f>
        <v>0.03486782133090246</v>
      </c>
      <c r="X144" s="67">
        <f>X142-X116</f>
        <v>-643</v>
      </c>
      <c r="Y144" s="31">
        <f>X144/X116</f>
        <v>-0.07683116262396941</v>
      </c>
      <c r="Z144" s="72">
        <f>Z142-Z116</f>
        <v>157</v>
      </c>
      <c r="AA144" s="54">
        <f>Z144/Z116</f>
        <v>0.01867269267364415</v>
      </c>
      <c r="AB144" s="40"/>
      <c r="AC144" s="76"/>
      <c r="AD144" s="47"/>
    </row>
    <row r="145" spans="1:30" ht="27.75" customHeight="1" thickBot="1" thickTop="1">
      <c r="A145" s="138" t="s">
        <v>9</v>
      </c>
      <c r="B145" s="142" t="s">
        <v>16</v>
      </c>
      <c r="C145" s="20"/>
      <c r="D145" s="69">
        <v>4538</v>
      </c>
      <c r="E145" s="23" t="s">
        <v>24</v>
      </c>
      <c r="F145" s="69">
        <v>4703</v>
      </c>
      <c r="G145" s="23" t="s">
        <v>24</v>
      </c>
      <c r="H145" s="69">
        <v>4889</v>
      </c>
      <c r="I145" s="23" t="s">
        <v>24</v>
      </c>
      <c r="J145" s="69">
        <v>5704</v>
      </c>
      <c r="K145" s="23" t="s">
        <v>24</v>
      </c>
      <c r="L145" s="69">
        <v>5105</v>
      </c>
      <c r="M145" s="23" t="s">
        <v>24</v>
      </c>
      <c r="N145" s="69">
        <v>4400</v>
      </c>
      <c r="O145" s="23" t="s">
        <v>24</v>
      </c>
      <c r="P145" s="69">
        <v>4765</v>
      </c>
      <c r="Q145" s="23" t="s">
        <v>24</v>
      </c>
      <c r="R145" s="69">
        <v>4422</v>
      </c>
      <c r="S145" s="23" t="s">
        <v>24</v>
      </c>
      <c r="T145" s="69">
        <v>6967</v>
      </c>
      <c r="U145" s="23" t="s">
        <v>24</v>
      </c>
      <c r="V145" s="69">
        <v>7374</v>
      </c>
      <c r="W145" s="23" t="s">
        <v>24</v>
      </c>
      <c r="X145" s="69">
        <v>5344</v>
      </c>
      <c r="Y145" s="23" t="s">
        <v>24</v>
      </c>
      <c r="Z145" s="74">
        <v>3514</v>
      </c>
      <c r="AA145" s="49" t="s">
        <v>24</v>
      </c>
      <c r="AB145" s="39">
        <f>D145+F145+H145+J145+L145+N145+P145+R145+T145+V145+X145+Z145</f>
        <v>61725</v>
      </c>
      <c r="AC145" s="26"/>
      <c r="AD145" s="29"/>
    </row>
    <row r="146" spans="1:30" ht="27.75" customHeight="1" thickBot="1" thickTop="1">
      <c r="A146" s="138"/>
      <c r="B146" s="143"/>
      <c r="C146" s="21" t="s">
        <v>19</v>
      </c>
      <c r="D146" s="75">
        <f>D145-Z119</f>
        <v>718</v>
      </c>
      <c r="E146" s="30">
        <f>D146/Z119</f>
        <v>0.18795811518324607</v>
      </c>
      <c r="F146" s="75">
        <f>F145-D145</f>
        <v>165</v>
      </c>
      <c r="G146" s="30">
        <f>F146/D145</f>
        <v>0.03635962979286029</v>
      </c>
      <c r="H146" s="75">
        <f>H145-F145</f>
        <v>186</v>
      </c>
      <c r="I146" s="30">
        <f>H146/F145</f>
        <v>0.03954922389963853</v>
      </c>
      <c r="J146" s="75">
        <f>J145-H145</f>
        <v>815</v>
      </c>
      <c r="K146" s="30">
        <f>J146/H145</f>
        <v>0.1667007568009818</v>
      </c>
      <c r="L146" s="75">
        <f>L145-J145</f>
        <v>-599</v>
      </c>
      <c r="M146" s="30">
        <f>L146/J145</f>
        <v>-0.10501402524544179</v>
      </c>
      <c r="N146" s="66">
        <f>N145-L145</f>
        <v>-705</v>
      </c>
      <c r="O146" s="42">
        <f>N146/L145</f>
        <v>-0.13809990205680706</v>
      </c>
      <c r="P146" s="66">
        <f>P145-N145</f>
        <v>365</v>
      </c>
      <c r="Q146" s="42">
        <f>P146/N145</f>
        <v>0.08295454545454546</v>
      </c>
      <c r="R146" s="66">
        <f>R145-P145</f>
        <v>-343</v>
      </c>
      <c r="S146" s="42">
        <f>R146/P145</f>
        <v>-0.07198321091290662</v>
      </c>
      <c r="T146" s="66">
        <f>T145-R145</f>
        <v>2545</v>
      </c>
      <c r="U146" s="42">
        <f>T146/R145</f>
        <v>0.575531433740389</v>
      </c>
      <c r="V146" s="66">
        <f>V145-T145</f>
        <v>407</v>
      </c>
      <c r="W146" s="42">
        <f>V146/T145</f>
        <v>0.05841825749964116</v>
      </c>
      <c r="X146" s="66">
        <f>X145-V145</f>
        <v>-2030</v>
      </c>
      <c r="Y146" s="42">
        <f>X146/V145</f>
        <v>-0.2752915649579604</v>
      </c>
      <c r="Z146" s="72">
        <f>Z145-X145</f>
        <v>-1830</v>
      </c>
      <c r="AA146" s="54">
        <f>Z146/X145</f>
        <v>-0.34244011976047906</v>
      </c>
      <c r="AB146" s="101">
        <f>AB145-D145-F145-H145-J145-L145-N145-P145-R145-T145-V145</f>
        <v>8858</v>
      </c>
      <c r="AC146" s="48"/>
      <c r="AD146" s="77"/>
    </row>
    <row r="147" spans="1:30" ht="27.75" customHeight="1" thickBot="1" thickTop="1">
      <c r="A147" s="138"/>
      <c r="B147" s="144"/>
      <c r="C147" s="18" t="s">
        <v>20</v>
      </c>
      <c r="D147" s="67">
        <f>D145-D119</f>
        <v>1069</v>
      </c>
      <c r="E147" s="31">
        <f>D147/D119</f>
        <v>0.30815797059671374</v>
      </c>
      <c r="F147" s="67">
        <f>F146-F119</f>
        <v>-3257</v>
      </c>
      <c r="G147" s="31">
        <f>F147/F119</f>
        <v>-0.9517825832846288</v>
      </c>
      <c r="H147" s="67">
        <f>H146-H119</f>
        <v>-4476</v>
      </c>
      <c r="I147" s="31">
        <f>H147/H119</f>
        <v>-0.9601029601029601</v>
      </c>
      <c r="J147" s="67">
        <f>J146-J119</f>
        <v>-4261</v>
      </c>
      <c r="K147" s="31">
        <f>J147/J119</f>
        <v>-0.8394405043341213</v>
      </c>
      <c r="L147" s="67">
        <f>L146-L119</f>
        <v>-5206</v>
      </c>
      <c r="M147" s="31">
        <f>L147/L119</f>
        <v>-1.1300195354894726</v>
      </c>
      <c r="N147" s="67">
        <f>N146-N119</f>
        <v>-4822</v>
      </c>
      <c r="O147" s="31">
        <f>N147/N119</f>
        <v>-1.1712411950449357</v>
      </c>
      <c r="P147" s="67">
        <f>P146-P119</f>
        <v>-3814</v>
      </c>
      <c r="Q147" s="31">
        <f>P147/P119</f>
        <v>-0.9126585307489831</v>
      </c>
      <c r="R147" s="67">
        <f>R146-R119</f>
        <v>-3961</v>
      </c>
      <c r="S147" s="31">
        <f>R147/R119</f>
        <v>-1.0948037589828634</v>
      </c>
      <c r="T147" s="67">
        <f>T146-T119</f>
        <v>-3931</v>
      </c>
      <c r="U147" s="31">
        <f>T147/T119</f>
        <v>-0.6070105003088326</v>
      </c>
      <c r="V147" s="67">
        <f>V146-V119</f>
        <v>-3907</v>
      </c>
      <c r="W147" s="31">
        <f>V147/V119</f>
        <v>-0.9056560037088549</v>
      </c>
      <c r="X147" s="67">
        <f>X146-X119</f>
        <v>-6036</v>
      </c>
      <c r="Y147" s="31">
        <f>X147/X119</f>
        <v>-1.5067398901647528</v>
      </c>
      <c r="Z147" s="72">
        <f>Z146-Z119</f>
        <v>-5650</v>
      </c>
      <c r="AA147" s="54">
        <f>Z147/Z119</f>
        <v>-1.4790575916230366</v>
      </c>
      <c r="AB147" s="40"/>
      <c r="AC147" s="48"/>
      <c r="AD147" s="47"/>
    </row>
    <row r="148" spans="1:30" ht="27.75" customHeight="1" thickBot="1" thickTop="1">
      <c r="A148" s="138" t="s">
        <v>10</v>
      </c>
      <c r="B148" s="142" t="s">
        <v>17</v>
      </c>
      <c r="C148" s="20"/>
      <c r="D148" s="69">
        <v>1420</v>
      </c>
      <c r="E148" s="23" t="s">
        <v>24</v>
      </c>
      <c r="F148" s="69">
        <v>1468</v>
      </c>
      <c r="G148" s="23" t="s">
        <v>24</v>
      </c>
      <c r="H148" s="69">
        <v>1772</v>
      </c>
      <c r="I148" s="23" t="s">
        <v>24</v>
      </c>
      <c r="J148" s="69">
        <v>2537</v>
      </c>
      <c r="K148" s="23" t="s">
        <v>24</v>
      </c>
      <c r="L148" s="69">
        <v>1796</v>
      </c>
      <c r="M148" s="23" t="s">
        <v>24</v>
      </c>
      <c r="N148" s="69">
        <v>1377</v>
      </c>
      <c r="O148" s="23" t="s">
        <v>24</v>
      </c>
      <c r="P148" s="69">
        <v>1794</v>
      </c>
      <c r="Q148" s="23" t="s">
        <v>24</v>
      </c>
      <c r="R148" s="69">
        <v>1626</v>
      </c>
      <c r="S148" s="23" t="s">
        <v>24</v>
      </c>
      <c r="T148" s="69">
        <v>2740</v>
      </c>
      <c r="U148" s="23" t="s">
        <v>24</v>
      </c>
      <c r="V148" s="69">
        <v>2738</v>
      </c>
      <c r="W148" s="23" t="s">
        <v>24</v>
      </c>
      <c r="X148" s="69">
        <v>1679</v>
      </c>
      <c r="Y148" s="23" t="s">
        <v>24</v>
      </c>
      <c r="Z148" s="74">
        <v>1257</v>
      </c>
      <c r="AA148" s="49" t="s">
        <v>24</v>
      </c>
      <c r="AB148" s="39">
        <f>D148+F148+H148+J148+L148+N148+P148+R148+T148+V148+X148+Z148</f>
        <v>22204</v>
      </c>
      <c r="AC148" s="26"/>
      <c r="AD148" s="29"/>
    </row>
    <row r="149" spans="1:30" ht="27.75" customHeight="1" thickBot="1" thickTop="1">
      <c r="A149" s="138"/>
      <c r="B149" s="143"/>
      <c r="C149" s="21" t="s">
        <v>19</v>
      </c>
      <c r="D149" s="75">
        <f>D148-Z122</f>
        <v>127</v>
      </c>
      <c r="E149" s="30">
        <f>D149/Z122</f>
        <v>0.09822119102861562</v>
      </c>
      <c r="F149" s="75">
        <f>F148-D148</f>
        <v>48</v>
      </c>
      <c r="G149" s="30">
        <f>F149/D148</f>
        <v>0.03380281690140845</v>
      </c>
      <c r="H149" s="75">
        <f>H148-F148</f>
        <v>304</v>
      </c>
      <c r="I149" s="30">
        <f>H149/F148</f>
        <v>0.20708446866485014</v>
      </c>
      <c r="J149" s="75">
        <f>J148-H148</f>
        <v>765</v>
      </c>
      <c r="K149" s="30">
        <f>J149/H148</f>
        <v>0.4317155756207675</v>
      </c>
      <c r="L149" s="75">
        <f>L148-J148</f>
        <v>-741</v>
      </c>
      <c r="M149" s="30">
        <f>L149/J148</f>
        <v>-0.2920772566022862</v>
      </c>
      <c r="N149" s="66">
        <f>N148-L148</f>
        <v>-419</v>
      </c>
      <c r="O149" s="42">
        <f>N149/L148</f>
        <v>-0.23329621380846324</v>
      </c>
      <c r="P149" s="66">
        <f>P148-N148</f>
        <v>417</v>
      </c>
      <c r="Q149" s="42">
        <f>P149/N148</f>
        <v>0.3028322440087146</v>
      </c>
      <c r="R149" s="66">
        <f>R148-P148</f>
        <v>-168</v>
      </c>
      <c r="S149" s="42">
        <f>R149/P148</f>
        <v>-0.09364548494983277</v>
      </c>
      <c r="T149" s="66">
        <f>T148-R148</f>
        <v>1114</v>
      </c>
      <c r="U149" s="42">
        <f>T149/R148</f>
        <v>0.6851168511685117</v>
      </c>
      <c r="V149" s="66">
        <f>V148-T148</f>
        <v>-2</v>
      </c>
      <c r="W149" s="42">
        <f>V149/T148</f>
        <v>-0.00072992700729927</v>
      </c>
      <c r="X149" s="66">
        <f>X148-V148</f>
        <v>-1059</v>
      </c>
      <c r="Y149" s="42">
        <f>X149/V148</f>
        <v>-0.38677867056245435</v>
      </c>
      <c r="Z149" s="72">
        <f>Z148-X148</f>
        <v>-422</v>
      </c>
      <c r="AA149" s="54">
        <f>Z149/X148</f>
        <v>-0.25134008338296604</v>
      </c>
      <c r="AB149" s="101">
        <f>AB148-D148-F148-H148-J148-L148-N148-P148-R148-T148-V148</f>
        <v>2936</v>
      </c>
      <c r="AC149" s="48"/>
      <c r="AD149" s="77"/>
    </row>
    <row r="150" spans="1:30" ht="27.75" customHeight="1" thickBot="1" thickTop="1">
      <c r="A150" s="138"/>
      <c r="B150" s="144"/>
      <c r="C150" s="18" t="s">
        <v>20</v>
      </c>
      <c r="D150" s="67">
        <f>D148-D122</f>
        <v>186</v>
      </c>
      <c r="E150" s="31">
        <f>D150/D122</f>
        <v>0.1507293354943274</v>
      </c>
      <c r="F150" s="67">
        <f>F148-F122</f>
        <v>273</v>
      </c>
      <c r="G150" s="31">
        <f>F150/F122</f>
        <v>0.22845188284518828</v>
      </c>
      <c r="H150" s="67">
        <f>H148-H122</f>
        <v>-63</v>
      </c>
      <c r="I150" s="31">
        <f>H150/H122</f>
        <v>-0.03433242506811989</v>
      </c>
      <c r="J150" s="67">
        <f>J148-J122</f>
        <v>1020</v>
      </c>
      <c r="K150" s="31">
        <f>J150/J122</f>
        <v>0.6723796967699407</v>
      </c>
      <c r="L150" s="67">
        <f>L148-L122</f>
        <v>380</v>
      </c>
      <c r="M150" s="31">
        <f>L150/L122</f>
        <v>0.268361581920904</v>
      </c>
      <c r="N150" s="67">
        <f>N148-N122</f>
        <v>-97</v>
      </c>
      <c r="O150" s="31">
        <f>N150/N122</f>
        <v>-0.06580732700135686</v>
      </c>
      <c r="P150" s="67">
        <f>P148-P122</f>
        <v>483</v>
      </c>
      <c r="Q150" s="31">
        <f>P150/P122</f>
        <v>0.3684210526315789</v>
      </c>
      <c r="R150" s="67">
        <f>R148-R122</f>
        <v>250</v>
      </c>
      <c r="S150" s="31">
        <f>R150/R122</f>
        <v>0.1816860465116279</v>
      </c>
      <c r="T150" s="67">
        <f>T148-T122</f>
        <v>331</v>
      </c>
      <c r="U150" s="31">
        <f>T150/T122</f>
        <v>0.13740141137401413</v>
      </c>
      <c r="V150" s="67">
        <f>V148-V122</f>
        <v>1313</v>
      </c>
      <c r="W150" s="31">
        <f>V150/V122</f>
        <v>0.9214035087719298</v>
      </c>
      <c r="X150" s="67">
        <f>X148-X122</f>
        <v>274</v>
      </c>
      <c r="Y150" s="31">
        <f>X150/X122</f>
        <v>0.19501779359430604</v>
      </c>
      <c r="Z150" s="72">
        <f>Z148-Z122</f>
        <v>-36</v>
      </c>
      <c r="AA150" s="54">
        <f>Z150/Z122</f>
        <v>-0.027842227378190254</v>
      </c>
      <c r="AB150" s="40"/>
      <c r="AC150" s="76"/>
      <c r="AD150" s="47"/>
    </row>
    <row r="151" spans="1:30" ht="27.75" customHeight="1" thickBot="1" thickTop="1">
      <c r="A151" s="138" t="s">
        <v>11</v>
      </c>
      <c r="B151" s="142" t="s">
        <v>15</v>
      </c>
      <c r="C151" s="20"/>
      <c r="D151" s="69">
        <v>6836</v>
      </c>
      <c r="E151" s="23" t="s">
        <v>24</v>
      </c>
      <c r="F151" s="69">
        <v>4094</v>
      </c>
      <c r="G151" s="23" t="s">
        <v>24</v>
      </c>
      <c r="H151" s="69">
        <v>4305</v>
      </c>
      <c r="I151" s="23" t="s">
        <v>24</v>
      </c>
      <c r="J151" s="69">
        <v>4482</v>
      </c>
      <c r="K151" s="23" t="s">
        <v>24</v>
      </c>
      <c r="L151" s="69">
        <v>4080</v>
      </c>
      <c r="M151" s="23" t="s">
        <v>24</v>
      </c>
      <c r="N151" s="69">
        <v>3760</v>
      </c>
      <c r="O151" s="23" t="s">
        <v>24</v>
      </c>
      <c r="P151" s="69">
        <v>5479</v>
      </c>
      <c r="Q151" s="23" t="s">
        <v>24</v>
      </c>
      <c r="R151" s="69">
        <v>6224</v>
      </c>
      <c r="S151" s="23" t="s">
        <v>24</v>
      </c>
      <c r="T151" s="69">
        <v>4579</v>
      </c>
      <c r="U151" s="23" t="s">
        <v>24</v>
      </c>
      <c r="V151" s="69">
        <v>4569</v>
      </c>
      <c r="W151" s="23" t="s">
        <v>24</v>
      </c>
      <c r="X151" s="69">
        <v>4355</v>
      </c>
      <c r="Y151" s="23" t="s">
        <v>24</v>
      </c>
      <c r="Z151" s="74">
        <v>5668</v>
      </c>
      <c r="AA151" s="49" t="s">
        <v>24</v>
      </c>
      <c r="AB151" s="39">
        <f>D151+F151+H151+J151+L151+N151+P151+R151+T151+V151+X151+Z151</f>
        <v>58431</v>
      </c>
      <c r="AC151" s="26"/>
      <c r="AD151" s="29"/>
    </row>
    <row r="152" spans="1:30" ht="27.75" customHeight="1" thickBot="1" thickTop="1">
      <c r="A152" s="138"/>
      <c r="B152" s="143"/>
      <c r="C152" s="21" t="s">
        <v>19</v>
      </c>
      <c r="D152" s="75">
        <f>D151-Z125</f>
        <v>1364</v>
      </c>
      <c r="E152" s="30">
        <f>D152/Z125</f>
        <v>0.24926900584795322</v>
      </c>
      <c r="F152" s="75">
        <f>F151-D151</f>
        <v>-2742</v>
      </c>
      <c r="G152" s="30">
        <f>F152/D151</f>
        <v>-0.401111761263897</v>
      </c>
      <c r="H152" s="75">
        <f>H151-F151</f>
        <v>211</v>
      </c>
      <c r="I152" s="30">
        <f>H152/F151</f>
        <v>0.051538837322911576</v>
      </c>
      <c r="J152" s="75">
        <f>J151-H151</f>
        <v>177</v>
      </c>
      <c r="K152" s="30">
        <f>J152/H151</f>
        <v>0.04111498257839721</v>
      </c>
      <c r="L152" s="75">
        <f>L151-J151</f>
        <v>-402</v>
      </c>
      <c r="M152" s="30">
        <f>L152/J151</f>
        <v>-0.08969210174029452</v>
      </c>
      <c r="N152" s="66">
        <f>N151-L151</f>
        <v>-320</v>
      </c>
      <c r="O152" s="42">
        <f>N152/L151</f>
        <v>-0.0784313725490196</v>
      </c>
      <c r="P152" s="66">
        <f>P151-N151</f>
        <v>1719</v>
      </c>
      <c r="Q152" s="42">
        <f>P152/N151</f>
        <v>0.4571808510638298</v>
      </c>
      <c r="R152" s="66">
        <f>R151-P151</f>
        <v>745</v>
      </c>
      <c r="S152" s="42">
        <f>R152/P151</f>
        <v>0.13597371783172113</v>
      </c>
      <c r="T152" s="66">
        <f>T151-R151</f>
        <v>-1645</v>
      </c>
      <c r="U152" s="42">
        <f>T152/R151</f>
        <v>-0.2642994858611825</v>
      </c>
      <c r="V152" s="66">
        <f>V151-T151</f>
        <v>-10</v>
      </c>
      <c r="W152" s="42">
        <f>V152/T151</f>
        <v>-0.0021838829438742082</v>
      </c>
      <c r="X152" s="66">
        <f>X151-V151</f>
        <v>-214</v>
      </c>
      <c r="Y152" s="42">
        <f>X152/V151</f>
        <v>-0.04683738235937842</v>
      </c>
      <c r="Z152" s="72">
        <f>Z151-X151</f>
        <v>1313</v>
      </c>
      <c r="AA152" s="54">
        <f>Z152/X151</f>
        <v>0.30149253731343284</v>
      </c>
      <c r="AB152" s="101">
        <f>AB151-D151-F151-H151-J151-L151-N151-P151-R151-T151-V151</f>
        <v>10023</v>
      </c>
      <c r="AC152" s="81"/>
      <c r="AD152" s="77"/>
    </row>
    <row r="153" spans="1:28" ht="27.75" customHeight="1" thickBot="1" thickTop="1">
      <c r="A153" s="138"/>
      <c r="B153" s="144"/>
      <c r="C153" s="18" t="s">
        <v>20</v>
      </c>
      <c r="D153" s="67">
        <f>D151-D125</f>
        <v>3</v>
      </c>
      <c r="E153" s="31">
        <f>D153/D125</f>
        <v>0.00043904580711254205</v>
      </c>
      <c r="F153" s="67">
        <f>F151-F125</f>
        <v>-827</v>
      </c>
      <c r="G153" s="31">
        <f>F153/F125</f>
        <v>-0.1680552733184312</v>
      </c>
      <c r="H153" s="67">
        <f>H151-H125</f>
        <v>366</v>
      </c>
      <c r="I153" s="31">
        <f>H153/H125</f>
        <v>0.09291698400609291</v>
      </c>
      <c r="J153" s="67">
        <f>J151-J125</f>
        <v>674</v>
      </c>
      <c r="K153" s="31">
        <f>J153/J125</f>
        <v>0.17699579831932774</v>
      </c>
      <c r="L153" s="67">
        <f>L151-L125</f>
        <v>180</v>
      </c>
      <c r="M153" s="31">
        <f>L153/L125</f>
        <v>0.046153846153846156</v>
      </c>
      <c r="N153" s="67">
        <f>N151-N125</f>
        <v>-342</v>
      </c>
      <c r="O153" s="31">
        <f>N153/N125</f>
        <v>-0.083373963920039</v>
      </c>
      <c r="P153" s="67">
        <f>P151-P125</f>
        <v>338</v>
      </c>
      <c r="Q153" s="31">
        <f>P153/P125</f>
        <v>0.06574596382026843</v>
      </c>
      <c r="R153" s="67">
        <f>R151-R125</f>
        <v>154</v>
      </c>
      <c r="S153" s="31">
        <f>R153/R125</f>
        <v>0.025370675453047775</v>
      </c>
      <c r="T153" s="67">
        <f>T151-T125</f>
        <v>121</v>
      </c>
      <c r="U153" s="31">
        <f>T153/T125</f>
        <v>0.027142216240466577</v>
      </c>
      <c r="V153" s="67">
        <f>V151-V125</f>
        <v>-80</v>
      </c>
      <c r="W153" s="31">
        <f>V153/V125</f>
        <v>-0.017208001720800174</v>
      </c>
      <c r="X153" s="67">
        <f>X151-X125</f>
        <v>-490</v>
      </c>
      <c r="Y153" s="31">
        <f>X153/X125</f>
        <v>-0.10113519091847266</v>
      </c>
      <c r="Z153" s="72">
        <f>Z151-Z125</f>
        <v>196</v>
      </c>
      <c r="AA153" s="54">
        <f>Z153/Z125</f>
        <v>0.035818713450292396</v>
      </c>
      <c r="AB153" s="10"/>
    </row>
    <row r="154" spans="1:28" ht="27.75" customHeight="1" thickBot="1">
      <c r="A154" s="168" t="s">
        <v>12</v>
      </c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  <c r="AA154" s="180"/>
      <c r="AB154" s="10"/>
    </row>
    <row r="155" spans="1:28" ht="27.75" customHeight="1" thickBot="1">
      <c r="A155" s="138" t="s">
        <v>13</v>
      </c>
      <c r="B155" s="142" t="s">
        <v>14</v>
      </c>
      <c r="C155" s="5"/>
      <c r="D155" s="69">
        <v>10519</v>
      </c>
      <c r="E155" s="23" t="s">
        <v>24</v>
      </c>
      <c r="F155" s="69">
        <v>11554</v>
      </c>
      <c r="G155" s="23" t="s">
        <v>24</v>
      </c>
      <c r="H155" s="69">
        <v>11492</v>
      </c>
      <c r="I155" s="23" t="s">
        <v>24</v>
      </c>
      <c r="J155" s="69">
        <v>10708</v>
      </c>
      <c r="K155" s="23" t="s">
        <v>24</v>
      </c>
      <c r="L155" s="69">
        <v>11308</v>
      </c>
      <c r="M155" s="23" t="s">
        <v>24</v>
      </c>
      <c r="N155" s="69">
        <v>10207</v>
      </c>
      <c r="O155" s="23" t="s">
        <v>24</v>
      </c>
      <c r="P155" s="69">
        <v>10144</v>
      </c>
      <c r="Q155" s="23" t="s">
        <v>24</v>
      </c>
      <c r="R155" s="69">
        <v>10197</v>
      </c>
      <c r="S155" s="23" t="s">
        <v>24</v>
      </c>
      <c r="T155" s="69">
        <v>12708</v>
      </c>
      <c r="U155" s="23" t="s">
        <v>24</v>
      </c>
      <c r="V155" s="69">
        <v>10535</v>
      </c>
      <c r="W155" s="23" t="s">
        <v>24</v>
      </c>
      <c r="X155" s="69">
        <v>10489</v>
      </c>
      <c r="Y155" s="23" t="s">
        <v>24</v>
      </c>
      <c r="Z155" s="82">
        <v>10140</v>
      </c>
      <c r="AA155" s="83" t="s">
        <v>24</v>
      </c>
      <c r="AB155" s="10"/>
    </row>
    <row r="156" spans="1:28" ht="27.75" customHeight="1" thickBot="1" thickTop="1">
      <c r="A156" s="138"/>
      <c r="B156" s="143"/>
      <c r="C156" s="21" t="s">
        <v>19</v>
      </c>
      <c r="D156" s="75">
        <f>D155-Z129</f>
        <v>700</v>
      </c>
      <c r="E156" s="30">
        <f>D156/Z129</f>
        <v>0.07129035543334351</v>
      </c>
      <c r="F156" s="75">
        <f>F155-D155</f>
        <v>1035</v>
      </c>
      <c r="G156" s="30">
        <f>F156/D155</f>
        <v>0.09839338340146402</v>
      </c>
      <c r="H156" s="75">
        <f>H155-F155</f>
        <v>-62</v>
      </c>
      <c r="I156" s="30">
        <f>H156/F155</f>
        <v>-0.005366106975939069</v>
      </c>
      <c r="J156" s="75">
        <f>J155-H155</f>
        <v>-784</v>
      </c>
      <c r="K156" s="30">
        <f>J156/H155</f>
        <v>-0.06822137138879221</v>
      </c>
      <c r="L156" s="75">
        <f>L155-J155</f>
        <v>600</v>
      </c>
      <c r="M156" s="30">
        <f>L156/J155</f>
        <v>0.056032872618602916</v>
      </c>
      <c r="N156" s="66">
        <f>N155-L155</f>
        <v>-1101</v>
      </c>
      <c r="O156" s="42">
        <f>N156/L155</f>
        <v>-0.09736469755925009</v>
      </c>
      <c r="P156" s="66">
        <f>P155-N155</f>
        <v>-63</v>
      </c>
      <c r="Q156" s="42">
        <f>P156/N155</f>
        <v>-0.006172234740864113</v>
      </c>
      <c r="R156" s="66">
        <f>R155-P155</f>
        <v>53</v>
      </c>
      <c r="S156" s="42">
        <f>R156/P155</f>
        <v>0.005224763406940063</v>
      </c>
      <c r="T156" s="66">
        <f>T155-R155</f>
        <v>2511</v>
      </c>
      <c r="U156" s="42">
        <f>T156/R155</f>
        <v>0.24624889673433362</v>
      </c>
      <c r="V156" s="66">
        <f>V155-T155</f>
        <v>-2173</v>
      </c>
      <c r="W156" s="42">
        <f>V156/T155</f>
        <v>-0.17099464903997483</v>
      </c>
      <c r="X156" s="66">
        <f>X155-V155</f>
        <v>-46</v>
      </c>
      <c r="Y156" s="42">
        <f>X156/V155</f>
        <v>-0.00436639772187945</v>
      </c>
      <c r="Z156" s="72">
        <f>Z155-X155</f>
        <v>-349</v>
      </c>
      <c r="AA156" s="54">
        <f>Z156/X155</f>
        <v>-0.03327295261702736</v>
      </c>
      <c r="AB156" s="10"/>
    </row>
    <row r="157" spans="1:28" ht="27.75" customHeight="1" thickBot="1" thickTop="1">
      <c r="A157" s="138"/>
      <c r="B157" s="144"/>
      <c r="C157" s="18" t="s">
        <v>20</v>
      </c>
      <c r="D157" s="67">
        <f>D155-D129</f>
        <v>2378</v>
      </c>
      <c r="E157" s="31">
        <f>D157/D129</f>
        <v>0.29210170740695246</v>
      </c>
      <c r="F157" s="67">
        <f>F155-F129</f>
        <v>2500</v>
      </c>
      <c r="G157" s="31">
        <f>F157/F129</f>
        <v>0.276121051468964</v>
      </c>
      <c r="H157" s="67">
        <f>H155-H129</f>
        <v>938</v>
      </c>
      <c r="I157" s="31">
        <f>H157/H129</f>
        <v>0.0888762554481713</v>
      </c>
      <c r="J157" s="67">
        <f>J155-J129</f>
        <v>1012</v>
      </c>
      <c r="K157" s="31">
        <f>J157/J129</f>
        <v>0.10437293729372937</v>
      </c>
      <c r="L157" s="67">
        <f>L155-L129</f>
        <v>1886</v>
      </c>
      <c r="M157" s="31">
        <f>L157/L129</f>
        <v>0.20016981532583317</v>
      </c>
      <c r="N157" s="67">
        <f>N155-N129</f>
        <v>893</v>
      </c>
      <c r="O157" s="31">
        <f>N157/N129</f>
        <v>0.09587717414644621</v>
      </c>
      <c r="P157" s="67">
        <f>P155-P129</f>
        <v>884</v>
      </c>
      <c r="Q157" s="31">
        <f>P157/P129</f>
        <v>0.09546436285097193</v>
      </c>
      <c r="R157" s="67">
        <f>R155-R129</f>
        <v>431</v>
      </c>
      <c r="S157" s="31">
        <f>R157/R129</f>
        <v>0.044132705304116324</v>
      </c>
      <c r="T157" s="67">
        <f>T155-T129</f>
        <v>2870</v>
      </c>
      <c r="U157" s="31">
        <f>T157/T129</f>
        <v>0.2917259605610896</v>
      </c>
      <c r="V157" s="67">
        <f>V155-V129</f>
        <v>773</v>
      </c>
      <c r="W157" s="31">
        <f>V157/V129</f>
        <v>0.07918459332104077</v>
      </c>
      <c r="X157" s="67">
        <f>X155-X129</f>
        <v>711</v>
      </c>
      <c r="Y157" s="31">
        <f>X157/X129</f>
        <v>0.07271425649417058</v>
      </c>
      <c r="Z157" s="72">
        <f>Z155-Z129</f>
        <v>321</v>
      </c>
      <c r="AA157" s="54">
        <f>Z157/Z129</f>
        <v>0.03269172013443324</v>
      </c>
      <c r="AB157" s="10"/>
    </row>
    <row r="158" ht="36.75" customHeight="1" thickBot="1"/>
    <row r="159" spans="1:29" ht="34.5" customHeight="1" thickBot="1" thickTop="1">
      <c r="A159" s="188" t="s">
        <v>75</v>
      </c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189"/>
      <c r="AA159" s="189"/>
      <c r="AB159" s="189"/>
      <c r="AC159" s="189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152" t="s">
        <v>0</v>
      </c>
      <c r="B161" s="166" t="s">
        <v>1</v>
      </c>
      <c r="C161" s="166"/>
      <c r="D161" s="141" t="s">
        <v>74</v>
      </c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  <c r="R161" s="195"/>
      <c r="S161" s="195"/>
      <c r="T161" s="154"/>
      <c r="U161" s="154"/>
      <c r="V161" s="154"/>
      <c r="W161" s="154"/>
      <c r="X161" s="154"/>
      <c r="Y161" s="154"/>
      <c r="Z161" s="154"/>
      <c r="AA161" s="155"/>
      <c r="AB161" s="145" t="s">
        <v>21</v>
      </c>
      <c r="AC161" s="148" t="s">
        <v>22</v>
      </c>
      <c r="AD161" s="149"/>
    </row>
    <row r="162" spans="1:30" ht="21.75" customHeight="1" thickBot="1" thickTop="1">
      <c r="A162" s="152"/>
      <c r="B162" s="171"/>
      <c r="C162" s="167"/>
      <c r="D162" s="139" t="s">
        <v>4</v>
      </c>
      <c r="E162" s="140"/>
      <c r="F162" s="139" t="s">
        <v>5</v>
      </c>
      <c r="G162" s="140"/>
      <c r="H162" s="139" t="s">
        <v>25</v>
      </c>
      <c r="I162" s="140"/>
      <c r="J162" s="139" t="s">
        <v>26</v>
      </c>
      <c r="K162" s="140"/>
      <c r="L162" s="139" t="s">
        <v>27</v>
      </c>
      <c r="M162" s="140"/>
      <c r="N162" s="139" t="s">
        <v>28</v>
      </c>
      <c r="O162" s="140"/>
      <c r="P162" s="139" t="s">
        <v>29</v>
      </c>
      <c r="Q162" s="140"/>
      <c r="R162" s="139" t="s">
        <v>35</v>
      </c>
      <c r="S162" s="140"/>
      <c r="T162" s="139" t="s">
        <v>36</v>
      </c>
      <c r="U162" s="140"/>
      <c r="V162" s="139" t="s">
        <v>37</v>
      </c>
      <c r="W162" s="140"/>
      <c r="X162" s="139" t="s">
        <v>38</v>
      </c>
      <c r="Y162" s="140"/>
      <c r="Z162" s="159" t="s">
        <v>39</v>
      </c>
      <c r="AA162" s="160"/>
      <c r="AB162" s="146"/>
      <c r="AC162" s="150"/>
      <c r="AD162" s="151"/>
    </row>
    <row r="163" spans="1:30" ht="26.25" customHeight="1" thickBot="1" thickTop="1">
      <c r="A163" s="2"/>
      <c r="B163" s="1"/>
      <c r="C163" s="182" t="s">
        <v>32</v>
      </c>
      <c r="D163" s="183"/>
      <c r="E163" s="183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4"/>
      <c r="U163" s="184"/>
      <c r="V163" s="184"/>
      <c r="W163" s="184"/>
      <c r="X163" s="184"/>
      <c r="Y163" s="184"/>
      <c r="Z163" s="185"/>
      <c r="AA163" s="186"/>
      <c r="AB163" s="147"/>
      <c r="AC163" s="24" t="s">
        <v>23</v>
      </c>
      <c r="AD163" s="25" t="s">
        <v>24</v>
      </c>
    </row>
    <row r="164" spans="1:30" ht="13.5" thickBot="1">
      <c r="A164" s="3"/>
      <c r="B164" s="3"/>
      <c r="C164" s="3"/>
      <c r="D164" s="6"/>
      <c r="E164" s="3"/>
      <c r="F164" s="36"/>
      <c r="G164" s="4"/>
      <c r="H164" s="37"/>
      <c r="I164" s="16"/>
      <c r="J164" s="36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87"/>
      <c r="AA164" s="154"/>
      <c r="AB164" s="173"/>
      <c r="AC164" s="162"/>
      <c r="AD164" s="163"/>
    </row>
    <row r="165" spans="1:30" ht="24.75" customHeight="1" thickBot="1" thickTop="1">
      <c r="A165" s="138" t="s">
        <v>6</v>
      </c>
      <c r="B165" s="142" t="s">
        <v>7</v>
      </c>
      <c r="C165" s="7"/>
      <c r="D165" s="65">
        <v>394856</v>
      </c>
      <c r="E165" s="22" t="s">
        <v>24</v>
      </c>
      <c r="F165" s="65">
        <v>394350</v>
      </c>
      <c r="G165" s="22" t="s">
        <v>24</v>
      </c>
      <c r="H165" s="65">
        <v>391838</v>
      </c>
      <c r="I165" s="22" t="s">
        <v>24</v>
      </c>
      <c r="J165" s="65">
        <v>388408</v>
      </c>
      <c r="K165" s="22" t="s">
        <v>24</v>
      </c>
      <c r="L165" s="65">
        <v>386801</v>
      </c>
      <c r="M165" s="22" t="s">
        <v>24</v>
      </c>
      <c r="N165" s="65">
        <v>387405</v>
      </c>
      <c r="O165" s="22" t="s">
        <v>24</v>
      </c>
      <c r="P165" s="65">
        <v>389861</v>
      </c>
      <c r="Q165" s="22" t="s">
        <v>24</v>
      </c>
      <c r="R165" s="65">
        <v>394168</v>
      </c>
      <c r="S165" s="22" t="s">
        <v>24</v>
      </c>
      <c r="T165" s="65">
        <v>391856</v>
      </c>
      <c r="U165" s="22" t="s">
        <v>24</v>
      </c>
      <c r="V165" s="65">
        <v>392646</v>
      </c>
      <c r="W165" s="22" t="s">
        <v>24</v>
      </c>
      <c r="X165" s="65">
        <v>392675</v>
      </c>
      <c r="Y165" s="22" t="s">
        <v>24</v>
      </c>
      <c r="Z165" s="71">
        <v>392265</v>
      </c>
      <c r="AA165" s="49" t="s">
        <v>24</v>
      </c>
      <c r="AB165" s="178"/>
      <c r="AC165" s="194"/>
      <c r="AD165" s="57"/>
    </row>
    <row r="166" spans="1:29" ht="24.75" customHeight="1" thickBot="1" thickTop="1">
      <c r="A166" s="138"/>
      <c r="B166" s="143"/>
      <c r="C166" s="17" t="s">
        <v>19</v>
      </c>
      <c r="D166" s="75">
        <f>D165-Z139</f>
        <v>2914</v>
      </c>
      <c r="E166" s="30">
        <f>D166/Z139</f>
        <v>0.007434773512407448</v>
      </c>
      <c r="F166" s="75">
        <f>F165-D165</f>
        <v>-506</v>
      </c>
      <c r="G166" s="30">
        <f>F166/D165</f>
        <v>-0.0012814798306217963</v>
      </c>
      <c r="H166" s="75">
        <f>H165-F165</f>
        <v>-2512</v>
      </c>
      <c r="I166" s="30">
        <f>H166/F165</f>
        <v>-0.006369975909724864</v>
      </c>
      <c r="J166" s="75">
        <f>J165-H165</f>
        <v>-3430</v>
      </c>
      <c r="K166" s="30">
        <f>J166/H165</f>
        <v>-0.008753617566443274</v>
      </c>
      <c r="L166" s="75">
        <f>L165-J165</f>
        <v>-1607</v>
      </c>
      <c r="M166" s="30">
        <f>L166/J165</f>
        <v>-0.0041374019072727645</v>
      </c>
      <c r="N166" s="66">
        <f>N165-L165</f>
        <v>604</v>
      </c>
      <c r="O166" s="42">
        <f>N166/L165</f>
        <v>0.0015615264696833772</v>
      </c>
      <c r="P166" s="66">
        <f>P165-N165</f>
        <v>2456</v>
      </c>
      <c r="Q166" s="42">
        <f>P166/N165</f>
        <v>0.006339618745240768</v>
      </c>
      <c r="R166" s="66">
        <f>R165-P165</f>
        <v>4307</v>
      </c>
      <c r="S166" s="42">
        <f>R166/P165</f>
        <v>0.011047527195590223</v>
      </c>
      <c r="T166" s="66">
        <f>T165-R165</f>
        <v>-2312</v>
      </c>
      <c r="U166" s="42">
        <f>T166/R165</f>
        <v>-0.005865519270970753</v>
      </c>
      <c r="V166" s="66">
        <f>V165-T165</f>
        <v>790</v>
      </c>
      <c r="W166" s="42">
        <f>V166/T165</f>
        <v>0.0020160467110367074</v>
      </c>
      <c r="X166" s="66">
        <f>X165-V165</f>
        <v>29</v>
      </c>
      <c r="Y166" s="42">
        <f>X166/V165</f>
        <v>7.385787706993067E-05</v>
      </c>
      <c r="Z166" s="72">
        <f>Z165-X165</f>
        <v>-410</v>
      </c>
      <c r="AA166" s="54">
        <f>Z166/X165</f>
        <v>-0.0010441204558477113</v>
      </c>
      <c r="AB166" s="71">
        <f>(D165+F165+H165+J165+L165+N165+P165+R165+T165+V165+X165+Z165)/12</f>
        <v>391427.4166666667</v>
      </c>
      <c r="AC166" s="9"/>
    </row>
    <row r="167" spans="1:29" ht="24.75" customHeight="1" thickBot="1" thickTop="1">
      <c r="A167" s="138"/>
      <c r="B167" s="144"/>
      <c r="C167" s="18" t="s">
        <v>20</v>
      </c>
      <c r="D167" s="67">
        <f>D165-D139</f>
        <v>7526</v>
      </c>
      <c r="E167" s="31">
        <f>D167/D139</f>
        <v>0.01943045981462835</v>
      </c>
      <c r="F167" s="67">
        <f>F165-F139</f>
        <v>7918</v>
      </c>
      <c r="G167" s="31">
        <f>F167/F139</f>
        <v>0.020490021530308048</v>
      </c>
      <c r="H167" s="67">
        <f>H165-H139</f>
        <v>5747</v>
      </c>
      <c r="I167" s="31">
        <f>H167/H139</f>
        <v>0.014885091856583033</v>
      </c>
      <c r="J167" s="67">
        <f>J165-J139</f>
        <v>3627</v>
      </c>
      <c r="K167" s="31">
        <f>J167/J139</f>
        <v>0.009426141103640772</v>
      </c>
      <c r="L167" s="67">
        <f>L165-L139</f>
        <v>3288</v>
      </c>
      <c r="M167" s="31">
        <f>L167/L139</f>
        <v>0.008573373001697466</v>
      </c>
      <c r="N167" s="67">
        <f>N165-N139</f>
        <v>2152</v>
      </c>
      <c r="O167" s="31">
        <f>N167/N139</f>
        <v>0.0055859396292825755</v>
      </c>
      <c r="P167" s="67">
        <f>P165-P139</f>
        <v>-597</v>
      </c>
      <c r="Q167" s="31">
        <f>P167/P139</f>
        <v>-0.0015289736668220397</v>
      </c>
      <c r="R167" s="67">
        <f>R165-R139</f>
        <v>59</v>
      </c>
      <c r="S167" s="31">
        <f>R167/R139</f>
        <v>0.0001497047771048111</v>
      </c>
      <c r="T167" s="67">
        <f>T165-T139</f>
        <v>-1301</v>
      </c>
      <c r="U167" s="31">
        <f>T167/T139</f>
        <v>-0.0033091106097564078</v>
      </c>
      <c r="V167" s="67">
        <f>V165-V139</f>
        <v>1491</v>
      </c>
      <c r="W167" s="31">
        <f>V167/V139</f>
        <v>0.00381178816581662</v>
      </c>
      <c r="X167" s="67">
        <f>X165-X139</f>
        <v>2450</v>
      </c>
      <c r="Y167" s="31">
        <f>X167/X139</f>
        <v>0.006278429111410084</v>
      </c>
      <c r="Z167" s="72">
        <f>Z165-Z139</f>
        <v>323</v>
      </c>
      <c r="AA167" s="54">
        <f>Z167/Z139</f>
        <v>0.0008241015252256712</v>
      </c>
      <c r="AB167" s="10"/>
      <c r="AC167" s="43"/>
    </row>
    <row r="168" spans="1:30" ht="24.75" customHeight="1" thickBot="1" thickTop="1">
      <c r="A168" s="138" t="s">
        <v>8</v>
      </c>
      <c r="B168" s="142" t="s">
        <v>18</v>
      </c>
      <c r="C168" s="19"/>
      <c r="D168" s="68">
        <v>9939</v>
      </c>
      <c r="E168" s="23" t="s">
        <v>24</v>
      </c>
      <c r="F168" s="68">
        <v>7158</v>
      </c>
      <c r="G168" s="23" t="s">
        <v>24</v>
      </c>
      <c r="H168" s="68">
        <v>6749</v>
      </c>
      <c r="I168" s="23" t="s">
        <v>24</v>
      </c>
      <c r="J168" s="68">
        <v>6651</v>
      </c>
      <c r="K168" s="23" t="s">
        <v>24</v>
      </c>
      <c r="L168" s="68">
        <v>5785</v>
      </c>
      <c r="M168" s="23" t="s">
        <v>24</v>
      </c>
      <c r="N168" s="68">
        <v>9817</v>
      </c>
      <c r="O168" s="23" t="s">
        <v>24</v>
      </c>
      <c r="P168" s="68">
        <v>12418</v>
      </c>
      <c r="Q168" s="23" t="s">
        <v>24</v>
      </c>
      <c r="R168" s="68">
        <v>12636</v>
      </c>
      <c r="S168" s="23" t="s">
        <v>24</v>
      </c>
      <c r="T168" s="68">
        <v>10592</v>
      </c>
      <c r="U168" s="23" t="s">
        <v>24</v>
      </c>
      <c r="V168" s="68">
        <v>10420</v>
      </c>
      <c r="W168" s="23" t="s">
        <v>24</v>
      </c>
      <c r="X168" s="68">
        <v>8796</v>
      </c>
      <c r="Y168" s="23" t="s">
        <v>24</v>
      </c>
      <c r="Z168" s="73">
        <v>8612</v>
      </c>
      <c r="AA168" s="49" t="s">
        <v>24</v>
      </c>
      <c r="AB168" s="39">
        <f>D168+F168+H168+J168+L168+N168+P168+R168+T168+V168+X168+Z168</f>
        <v>109573</v>
      </c>
      <c r="AC168" s="26"/>
      <c r="AD168" s="29"/>
    </row>
    <row r="169" spans="1:31" ht="24.75" customHeight="1" thickBot="1" thickTop="1">
      <c r="A169" s="138"/>
      <c r="B169" s="143"/>
      <c r="C169" s="17" t="s">
        <v>19</v>
      </c>
      <c r="D169" s="75">
        <f>D168-Z142</f>
        <v>1374</v>
      </c>
      <c r="E169" s="30">
        <f>D169/Z142</f>
        <v>0.16042031523642733</v>
      </c>
      <c r="F169" s="75">
        <f>F168-D168</f>
        <v>-2781</v>
      </c>
      <c r="G169" s="30">
        <f>F169/D168</f>
        <v>-0.2798068216118322</v>
      </c>
      <c r="H169" s="75">
        <f>H168-F168</f>
        <v>-409</v>
      </c>
      <c r="I169" s="30">
        <f>H169/F168</f>
        <v>-0.05713886560491757</v>
      </c>
      <c r="J169" s="75">
        <f>J168-H168</f>
        <v>-98</v>
      </c>
      <c r="K169" s="30">
        <f>J169/H168</f>
        <v>-0.01452066972884872</v>
      </c>
      <c r="L169" s="75">
        <f>L168-J168</f>
        <v>-866</v>
      </c>
      <c r="M169" s="30">
        <f>L169/J168</f>
        <v>-0.130205984062547</v>
      </c>
      <c r="N169" s="66">
        <f>N168-L168</f>
        <v>4032</v>
      </c>
      <c r="O169" s="42">
        <f>N169/L168</f>
        <v>0.6969749351771823</v>
      </c>
      <c r="P169" s="66">
        <f>P168-N168</f>
        <v>2601</v>
      </c>
      <c r="Q169" s="42">
        <f>P169/N168</f>
        <v>0.2649485586227972</v>
      </c>
      <c r="R169" s="66">
        <f>R168-P168</f>
        <v>218</v>
      </c>
      <c r="S169" s="42">
        <f>R169/P168</f>
        <v>0.017555161861813495</v>
      </c>
      <c r="T169" s="66">
        <f>T168-R168</f>
        <v>-2044</v>
      </c>
      <c r="U169" s="42">
        <f>T169/R168</f>
        <v>-0.16176005064893953</v>
      </c>
      <c r="V169" s="66">
        <f>V168-T168</f>
        <v>-172</v>
      </c>
      <c r="W169" s="42">
        <f>V169/T168</f>
        <v>-0.01623867069486405</v>
      </c>
      <c r="X169" s="66">
        <f>X168-V168</f>
        <v>-1624</v>
      </c>
      <c r="Y169" s="42">
        <f>X169/V168</f>
        <v>-0.15585412667946258</v>
      </c>
      <c r="Z169" s="72">
        <f>Z168-X168</f>
        <v>-184</v>
      </c>
      <c r="AA169" s="54">
        <f>Z169/X168</f>
        <v>-0.020918599363346977</v>
      </c>
      <c r="AB169" s="101">
        <f>AB168-D168-F168-H168-J168-L168-N168-P168-R168-T168-V168-X168</f>
        <v>8612</v>
      </c>
      <c r="AC169" s="48"/>
      <c r="AD169" s="77"/>
      <c r="AE169" s="81"/>
    </row>
    <row r="170" spans="1:30" ht="24.75" customHeight="1" thickBot="1" thickTop="1">
      <c r="A170" s="138"/>
      <c r="B170" s="144"/>
      <c r="C170" s="18" t="s">
        <v>20</v>
      </c>
      <c r="D170" s="67">
        <f>D168-D142</f>
        <v>82</v>
      </c>
      <c r="E170" s="31">
        <f>D170/D142</f>
        <v>0.00831896114436441</v>
      </c>
      <c r="F170" s="67">
        <f>F168-F142</f>
        <v>292</v>
      </c>
      <c r="G170" s="31">
        <f>F170/F142</f>
        <v>0.04252840081561317</v>
      </c>
      <c r="H170" s="67">
        <f>H168-H142</f>
        <v>-411</v>
      </c>
      <c r="I170" s="31">
        <f>H170/H142</f>
        <v>-0.05740223463687151</v>
      </c>
      <c r="J170" s="67">
        <f>J168-J142</f>
        <v>-279</v>
      </c>
      <c r="K170" s="31">
        <f>J170/J142</f>
        <v>-0.04025974025974026</v>
      </c>
      <c r="L170" s="67">
        <f>L168-L142</f>
        <v>-451</v>
      </c>
      <c r="M170" s="31">
        <f>L170/L142</f>
        <v>-0.07232200128287364</v>
      </c>
      <c r="N170" s="67">
        <f>N168-N142</f>
        <v>1508</v>
      </c>
      <c r="O170" s="31">
        <f>N170/N142</f>
        <v>0.18148995065591528</v>
      </c>
      <c r="P170" s="67">
        <f>P168-P142</f>
        <v>-262</v>
      </c>
      <c r="Q170" s="31">
        <f>P170/P142</f>
        <v>-0.020662460567823344</v>
      </c>
      <c r="R170" s="67">
        <f>R168-R142</f>
        <v>2131</v>
      </c>
      <c r="S170" s="31">
        <f>R170/R142</f>
        <v>0.202855782960495</v>
      </c>
      <c r="T170" s="67">
        <f>T168-T142</f>
        <v>699</v>
      </c>
      <c r="U170" s="31">
        <f>T170/T142</f>
        <v>0.07065601940766199</v>
      </c>
      <c r="V170" s="67">
        <f>V168-V142</f>
        <v>1338</v>
      </c>
      <c r="W170" s="31">
        <f>V170/V142</f>
        <v>0.14732437789033254</v>
      </c>
      <c r="X170" s="67">
        <f>X168-X142</f>
        <v>1070</v>
      </c>
      <c r="Y170" s="31">
        <f>X170/X142</f>
        <v>0.1384933989127621</v>
      </c>
      <c r="Z170" s="72">
        <f>Z168-Z142</f>
        <v>47</v>
      </c>
      <c r="AA170" s="54">
        <f>Z170/Z142</f>
        <v>0.005487448920023351</v>
      </c>
      <c r="AB170" s="40"/>
      <c r="AC170" s="76"/>
      <c r="AD170" s="47"/>
    </row>
    <row r="171" spans="1:30" ht="24.75" customHeight="1" thickBot="1" thickTop="1">
      <c r="A171" s="138" t="s">
        <v>9</v>
      </c>
      <c r="B171" s="142" t="s">
        <v>16</v>
      </c>
      <c r="C171" s="20"/>
      <c r="D171" s="69">
        <v>4090</v>
      </c>
      <c r="E171" s="23" t="s">
        <v>24</v>
      </c>
      <c r="F171" s="69">
        <v>4628</v>
      </c>
      <c r="G171" s="23" t="s">
        <v>24</v>
      </c>
      <c r="H171" s="69">
        <v>5681</v>
      </c>
      <c r="I171" s="23" t="s">
        <v>24</v>
      </c>
      <c r="J171" s="69">
        <v>6659</v>
      </c>
      <c r="K171" s="23" t="s">
        <v>24</v>
      </c>
      <c r="L171" s="69">
        <v>4611</v>
      </c>
      <c r="M171" s="23" t="s">
        <v>24</v>
      </c>
      <c r="N171" s="69">
        <v>6414</v>
      </c>
      <c r="O171" s="23" t="s">
        <v>24</v>
      </c>
      <c r="P171" s="69">
        <v>6791</v>
      </c>
      <c r="Q171" s="23" t="s">
        <v>24</v>
      </c>
      <c r="R171" s="69">
        <v>5786</v>
      </c>
      <c r="S171" s="23" t="s">
        <v>24</v>
      </c>
      <c r="T171" s="69">
        <v>9437</v>
      </c>
      <c r="U171" s="23" t="s">
        <v>24</v>
      </c>
      <c r="V171" s="69">
        <v>5966</v>
      </c>
      <c r="W171" s="23" t="s">
        <v>24</v>
      </c>
      <c r="X171" s="69">
        <v>5365</v>
      </c>
      <c r="Y171" s="23" t="s">
        <v>24</v>
      </c>
      <c r="Z171" s="74">
        <v>4905</v>
      </c>
      <c r="AA171" s="49" t="s">
        <v>24</v>
      </c>
      <c r="AB171" s="39">
        <f>D171+F171+H171+J171+L171+N171+P171+R171+T171+V171+X171+Z171</f>
        <v>70333</v>
      </c>
      <c r="AC171" s="26"/>
      <c r="AD171" s="29"/>
    </row>
    <row r="172" spans="1:30" ht="24.75" customHeight="1" thickBot="1" thickTop="1">
      <c r="A172" s="138"/>
      <c r="B172" s="143"/>
      <c r="C172" s="21" t="s">
        <v>19</v>
      </c>
      <c r="D172" s="75">
        <f>D171-Z145</f>
        <v>576</v>
      </c>
      <c r="E172" s="30">
        <f>D172/Z145</f>
        <v>0.16391576550939102</v>
      </c>
      <c r="F172" s="75">
        <f>F171-D171</f>
        <v>538</v>
      </c>
      <c r="G172" s="30">
        <f>F172/D171</f>
        <v>0.1315403422982885</v>
      </c>
      <c r="H172" s="75">
        <f>H171-F171</f>
        <v>1053</v>
      </c>
      <c r="I172" s="30">
        <f>H172/F171</f>
        <v>0.22752808988764045</v>
      </c>
      <c r="J172" s="75">
        <f>J171-H171</f>
        <v>978</v>
      </c>
      <c r="K172" s="30">
        <f>J172/H171</f>
        <v>0.17215279000176026</v>
      </c>
      <c r="L172" s="75">
        <f>L171-J171</f>
        <v>-2048</v>
      </c>
      <c r="M172" s="30">
        <f>L172/J171</f>
        <v>-0.3075536867397507</v>
      </c>
      <c r="N172" s="66">
        <f>N171-L171</f>
        <v>1803</v>
      </c>
      <c r="O172" s="42">
        <f>N172/L171</f>
        <v>0.391021470396877</v>
      </c>
      <c r="P172" s="66">
        <f>P171-N171</f>
        <v>377</v>
      </c>
      <c r="Q172" s="42">
        <f>P172/N171</f>
        <v>0.05877767383847833</v>
      </c>
      <c r="R172" s="66">
        <f>R171-P171</f>
        <v>-1005</v>
      </c>
      <c r="S172" s="42">
        <f>R172/P171</f>
        <v>-0.14798998674716538</v>
      </c>
      <c r="T172" s="66">
        <f>T171-R171</f>
        <v>3651</v>
      </c>
      <c r="U172" s="42">
        <f>T172/R171</f>
        <v>0.6310058762530245</v>
      </c>
      <c r="V172" s="66">
        <f>V171-T171</f>
        <v>-3471</v>
      </c>
      <c r="W172" s="42">
        <f>V172/T171</f>
        <v>-0.3678075659637597</v>
      </c>
      <c r="X172" s="66">
        <f>X171-V171</f>
        <v>-601</v>
      </c>
      <c r="Y172" s="42">
        <f>X172/V171</f>
        <v>-0.100737512571237</v>
      </c>
      <c r="Z172" s="72">
        <f>Z171-X171</f>
        <v>-460</v>
      </c>
      <c r="AA172" s="54">
        <f>Z172/X171</f>
        <v>-0.08574091332712022</v>
      </c>
      <c r="AB172" s="101">
        <f>AB171-D171-F171-H171-J171-L171-N171-P171-R171-T171-V171-X171</f>
        <v>4905</v>
      </c>
      <c r="AC172" s="48"/>
      <c r="AD172" s="77"/>
    </row>
    <row r="173" spans="1:30" ht="24.75" customHeight="1" thickBot="1" thickTop="1">
      <c r="A173" s="138"/>
      <c r="B173" s="144"/>
      <c r="C173" s="18" t="s">
        <v>20</v>
      </c>
      <c r="D173" s="67">
        <f>D171-D145</f>
        <v>-448</v>
      </c>
      <c r="E173" s="31">
        <f>D173/D145</f>
        <v>-0.0987219039224328</v>
      </c>
      <c r="F173" s="67">
        <f>F172-F145</f>
        <v>-4165</v>
      </c>
      <c r="G173" s="31">
        <f>F173/F145</f>
        <v>-0.8856049330214757</v>
      </c>
      <c r="H173" s="67">
        <f>H172-H145</f>
        <v>-3836</v>
      </c>
      <c r="I173" s="31">
        <f>H173/H145</f>
        <v>-0.7846185313970137</v>
      </c>
      <c r="J173" s="67">
        <f>J172-J145</f>
        <v>-4726</v>
      </c>
      <c r="K173" s="31">
        <f>J173/J145</f>
        <v>-0.8285413744740533</v>
      </c>
      <c r="L173" s="67">
        <f>L172-L145</f>
        <v>-7153</v>
      </c>
      <c r="M173" s="31">
        <f>L173/L145</f>
        <v>-1.401175318315377</v>
      </c>
      <c r="N173" s="67">
        <f>N172-N145</f>
        <v>-2597</v>
      </c>
      <c r="O173" s="31">
        <f>N173/N145</f>
        <v>-0.5902272727272727</v>
      </c>
      <c r="P173" s="67">
        <f>P172-P145</f>
        <v>-4388</v>
      </c>
      <c r="Q173" s="31">
        <f>P173/P145</f>
        <v>-0.920881427072403</v>
      </c>
      <c r="R173" s="67">
        <f>R172-R145</f>
        <v>-5427</v>
      </c>
      <c r="S173" s="31">
        <f>R173/R145</f>
        <v>-1.2272727272727273</v>
      </c>
      <c r="T173" s="67">
        <f>T172-T145</f>
        <v>-3316</v>
      </c>
      <c r="U173" s="31">
        <f>T173/T145</f>
        <v>-0.47595808812975454</v>
      </c>
      <c r="V173" s="67">
        <f>V172-V145</f>
        <v>-10845</v>
      </c>
      <c r="W173" s="31">
        <f>V173/V145</f>
        <v>-1.470707892595606</v>
      </c>
      <c r="X173" s="67">
        <f>X172-X145</f>
        <v>-5945</v>
      </c>
      <c r="Y173" s="31">
        <f>X173/X145</f>
        <v>-1.1124625748502994</v>
      </c>
      <c r="Z173" s="72">
        <f>Z172-Z145</f>
        <v>-3974</v>
      </c>
      <c r="AA173" s="54">
        <f>Z173/Z145</f>
        <v>-1.130904951622083</v>
      </c>
      <c r="AB173" s="40"/>
      <c r="AC173" s="48"/>
      <c r="AD173" s="47"/>
    </row>
    <row r="174" spans="1:30" ht="24.75" customHeight="1" thickBot="1" thickTop="1">
      <c r="A174" s="138" t="s">
        <v>10</v>
      </c>
      <c r="B174" s="142" t="s">
        <v>17</v>
      </c>
      <c r="C174" s="20"/>
      <c r="D174" s="69">
        <v>1614</v>
      </c>
      <c r="E174" s="23" t="s">
        <v>24</v>
      </c>
      <c r="F174" s="69">
        <v>1762</v>
      </c>
      <c r="G174" s="23" t="s">
        <v>24</v>
      </c>
      <c r="H174" s="69">
        <v>1951</v>
      </c>
      <c r="I174" s="23" t="s">
        <v>24</v>
      </c>
      <c r="J174" s="69">
        <v>2321</v>
      </c>
      <c r="K174" s="23" t="s">
        <v>24</v>
      </c>
      <c r="L174" s="69">
        <v>1719</v>
      </c>
      <c r="M174" s="23" t="s">
        <v>24</v>
      </c>
      <c r="N174" s="69">
        <v>1925</v>
      </c>
      <c r="O174" s="23" t="s">
        <v>24</v>
      </c>
      <c r="P174" s="69">
        <v>2200</v>
      </c>
      <c r="Q174" s="23" t="s">
        <v>24</v>
      </c>
      <c r="R174" s="69">
        <v>1773</v>
      </c>
      <c r="S174" s="23" t="s">
        <v>24</v>
      </c>
      <c r="T174" s="69">
        <v>3171</v>
      </c>
      <c r="U174" s="23" t="s">
        <v>24</v>
      </c>
      <c r="V174" s="69">
        <v>2544</v>
      </c>
      <c r="W174" s="23" t="s">
        <v>24</v>
      </c>
      <c r="X174" s="69">
        <v>1943</v>
      </c>
      <c r="Y174" s="23" t="s">
        <v>24</v>
      </c>
      <c r="Z174" s="74">
        <v>1663</v>
      </c>
      <c r="AA174" s="49" t="s">
        <v>24</v>
      </c>
      <c r="AB174" s="39">
        <f>D174+F174+H174+J174+L174+N174+P174+R174+T174+V174+X174+Z174</f>
        <v>24586</v>
      </c>
      <c r="AC174" s="26"/>
      <c r="AD174" s="29"/>
    </row>
    <row r="175" spans="1:30" ht="24.75" customHeight="1" thickBot="1" thickTop="1">
      <c r="A175" s="138"/>
      <c r="B175" s="143"/>
      <c r="C175" s="21" t="s">
        <v>19</v>
      </c>
      <c r="D175" s="75">
        <f>D174-Z148</f>
        <v>357</v>
      </c>
      <c r="E175" s="30">
        <f>D175/Z148</f>
        <v>0.2840095465393795</v>
      </c>
      <c r="F175" s="75">
        <f>F174-D174</f>
        <v>148</v>
      </c>
      <c r="G175" s="30">
        <f>F175/D174</f>
        <v>0.09169764560099132</v>
      </c>
      <c r="H175" s="75">
        <f>H174-F174</f>
        <v>189</v>
      </c>
      <c r="I175" s="30">
        <f>H175/F174</f>
        <v>0.10726447219069239</v>
      </c>
      <c r="J175" s="75">
        <f>J174-H174</f>
        <v>370</v>
      </c>
      <c r="K175" s="30">
        <f>J175/H174</f>
        <v>0.18964633521271143</v>
      </c>
      <c r="L175" s="75">
        <f>L174-J174</f>
        <v>-602</v>
      </c>
      <c r="M175" s="30">
        <f>L175/J174</f>
        <v>-0.25937096079276173</v>
      </c>
      <c r="N175" s="66">
        <f>N174-L174</f>
        <v>206</v>
      </c>
      <c r="O175" s="42">
        <f>N175/L174</f>
        <v>0.1198371146015125</v>
      </c>
      <c r="P175" s="66">
        <f>P174-N174</f>
        <v>275</v>
      </c>
      <c r="Q175" s="42">
        <f>P175/N174</f>
        <v>0.14285714285714285</v>
      </c>
      <c r="R175" s="66">
        <f>R174-P174</f>
        <v>-427</v>
      </c>
      <c r="S175" s="42">
        <f>R175/P174</f>
        <v>-0.1940909090909091</v>
      </c>
      <c r="T175" s="66">
        <f>T174-R174</f>
        <v>1398</v>
      </c>
      <c r="U175" s="42">
        <f>T175/R174</f>
        <v>0.7884940778341794</v>
      </c>
      <c r="V175" s="66">
        <f>V174-T174</f>
        <v>-627</v>
      </c>
      <c r="W175" s="42">
        <f>V175/T174</f>
        <v>-0.1977294228949858</v>
      </c>
      <c r="X175" s="66">
        <f>X174-V174</f>
        <v>-601</v>
      </c>
      <c r="Y175" s="42">
        <f>X175/V174</f>
        <v>-0.23624213836477986</v>
      </c>
      <c r="Z175" s="72">
        <f>Z174-X174</f>
        <v>-280</v>
      </c>
      <c r="AA175" s="54">
        <f>Z175/X174</f>
        <v>-0.14410705095213588</v>
      </c>
      <c r="AB175" s="101">
        <f>AB174-D174-F174-H174-J174-L174-N174-P174-R174-T174-V174-X174</f>
        <v>1663</v>
      </c>
      <c r="AC175" s="48"/>
      <c r="AD175" s="77"/>
    </row>
    <row r="176" spans="1:30" ht="24.75" customHeight="1" thickBot="1" thickTop="1">
      <c r="A176" s="138"/>
      <c r="B176" s="144"/>
      <c r="C176" s="18" t="s">
        <v>20</v>
      </c>
      <c r="D176" s="67">
        <f>D174-D148</f>
        <v>194</v>
      </c>
      <c r="E176" s="31">
        <f>D176/D148</f>
        <v>0.13661971830985917</v>
      </c>
      <c r="F176" s="67">
        <f>F174-F148</f>
        <v>294</v>
      </c>
      <c r="G176" s="31">
        <f>F176/F148</f>
        <v>0.20027247956403268</v>
      </c>
      <c r="H176" s="67">
        <f>H174-H148</f>
        <v>179</v>
      </c>
      <c r="I176" s="31">
        <f>H176/H148</f>
        <v>0.1010158013544018</v>
      </c>
      <c r="J176" s="67">
        <f>J174-J148</f>
        <v>-216</v>
      </c>
      <c r="K176" s="31">
        <f>J176/J148</f>
        <v>-0.08513992905005913</v>
      </c>
      <c r="L176" s="67">
        <f>L174-L148</f>
        <v>-77</v>
      </c>
      <c r="M176" s="31">
        <f>L176/L148</f>
        <v>-0.04287305122494432</v>
      </c>
      <c r="N176" s="67">
        <f>N174-N148</f>
        <v>548</v>
      </c>
      <c r="O176" s="31">
        <f>N176/N148</f>
        <v>0.39796659404502543</v>
      </c>
      <c r="P176" s="67">
        <f>P174-P148</f>
        <v>406</v>
      </c>
      <c r="Q176" s="31">
        <f>P176/P148</f>
        <v>0.22630992196209587</v>
      </c>
      <c r="R176" s="67">
        <f>R174-R148</f>
        <v>147</v>
      </c>
      <c r="S176" s="31">
        <f>R176/R148</f>
        <v>0.09040590405904059</v>
      </c>
      <c r="T176" s="67">
        <f>T174-T148</f>
        <v>431</v>
      </c>
      <c r="U176" s="31">
        <f>T176/T148</f>
        <v>0.15729927007299271</v>
      </c>
      <c r="V176" s="67">
        <f>V174-V148</f>
        <v>-194</v>
      </c>
      <c r="W176" s="31">
        <f>V176/V148</f>
        <v>-0.07085463842220599</v>
      </c>
      <c r="X176" s="67">
        <f>X174-X148</f>
        <v>264</v>
      </c>
      <c r="Y176" s="31">
        <f>X176/X148</f>
        <v>0.15723645026801666</v>
      </c>
      <c r="Z176" s="72">
        <f>Z174-Z148</f>
        <v>406</v>
      </c>
      <c r="AA176" s="54">
        <f>Z176/Z148</f>
        <v>0.3229912490055688</v>
      </c>
      <c r="AB176" s="40"/>
      <c r="AC176" s="76"/>
      <c r="AD176" s="47"/>
    </row>
    <row r="177" spans="1:30" ht="24.75" customHeight="1" thickBot="1" thickTop="1">
      <c r="A177" s="138" t="s">
        <v>11</v>
      </c>
      <c r="B177" s="142" t="s">
        <v>15</v>
      </c>
      <c r="C177" s="20"/>
      <c r="D177" s="69">
        <v>6908</v>
      </c>
      <c r="E177" s="23" t="s">
        <v>24</v>
      </c>
      <c r="F177" s="69">
        <v>4449</v>
      </c>
      <c r="G177" s="23" t="s">
        <v>24</v>
      </c>
      <c r="H177" s="69">
        <v>4102</v>
      </c>
      <c r="I177" s="23" t="s">
        <v>24</v>
      </c>
      <c r="J177" s="69">
        <v>4061</v>
      </c>
      <c r="K177" s="23" t="s">
        <v>24</v>
      </c>
      <c r="L177" s="69">
        <v>3902</v>
      </c>
      <c r="M177" s="23" t="s">
        <v>24</v>
      </c>
      <c r="N177" s="69">
        <v>4321</v>
      </c>
      <c r="O177" s="23" t="s">
        <v>24</v>
      </c>
      <c r="P177" s="69">
        <v>5991</v>
      </c>
      <c r="Q177" s="23" t="s">
        <v>24</v>
      </c>
      <c r="R177" s="69">
        <v>6669</v>
      </c>
      <c r="S177" s="23" t="s">
        <v>24</v>
      </c>
      <c r="T177" s="69">
        <v>4985</v>
      </c>
      <c r="U177" s="23" t="s">
        <v>24</v>
      </c>
      <c r="V177" s="69">
        <v>5372</v>
      </c>
      <c r="W177" s="23" t="s">
        <v>24</v>
      </c>
      <c r="X177" s="69">
        <v>5493</v>
      </c>
      <c r="Y177" s="23" t="s">
        <v>24</v>
      </c>
      <c r="Z177" s="74">
        <v>6028</v>
      </c>
      <c r="AA177" s="49" t="s">
        <v>24</v>
      </c>
      <c r="AB177" s="39">
        <f>D177+F177+H177+J177+L177+N177+P177+R177+T177+V177+X177+Z177</f>
        <v>62281</v>
      </c>
      <c r="AC177" s="26"/>
      <c r="AD177" s="29"/>
    </row>
    <row r="178" spans="1:30" ht="24.75" customHeight="1" thickBot="1" thickTop="1">
      <c r="A178" s="138"/>
      <c r="B178" s="143"/>
      <c r="C178" s="21" t="s">
        <v>19</v>
      </c>
      <c r="D178" s="75">
        <f>D177-Z151</f>
        <v>1240</v>
      </c>
      <c r="E178" s="30">
        <f>D178/Z151</f>
        <v>0.21877205363443897</v>
      </c>
      <c r="F178" s="75">
        <f>F177-D177</f>
        <v>-2459</v>
      </c>
      <c r="G178" s="30">
        <f>F178/D177</f>
        <v>-0.35596409959467284</v>
      </c>
      <c r="H178" s="75">
        <f>H177-F177</f>
        <v>-347</v>
      </c>
      <c r="I178" s="30">
        <f>H178/F177</f>
        <v>-0.07799505506855473</v>
      </c>
      <c r="J178" s="75">
        <f>J177-H177</f>
        <v>-41</v>
      </c>
      <c r="K178" s="30">
        <f>J178/H177</f>
        <v>-0.009995124329595319</v>
      </c>
      <c r="L178" s="75">
        <f>L177-J177</f>
        <v>-159</v>
      </c>
      <c r="M178" s="30">
        <f>L178/J177</f>
        <v>-0.03915291800049249</v>
      </c>
      <c r="N178" s="66">
        <f>N177-L177</f>
        <v>419</v>
      </c>
      <c r="O178" s="42">
        <f>N178/L177</f>
        <v>0.10738083034341363</v>
      </c>
      <c r="P178" s="66">
        <f>P177-N177</f>
        <v>1670</v>
      </c>
      <c r="Q178" s="42">
        <f>P178/N177</f>
        <v>0.3864846100439713</v>
      </c>
      <c r="R178" s="66">
        <f>R177-P177</f>
        <v>678</v>
      </c>
      <c r="S178" s="42">
        <f>R178/P177</f>
        <v>0.11316975463194792</v>
      </c>
      <c r="T178" s="66">
        <f>T177-R177</f>
        <v>-1684</v>
      </c>
      <c r="U178" s="42">
        <f>T178/R177</f>
        <v>-0.25251162093267354</v>
      </c>
      <c r="V178" s="66">
        <f>V177-T177</f>
        <v>387</v>
      </c>
      <c r="W178" s="42">
        <f>V178/T177</f>
        <v>0.07763289869608826</v>
      </c>
      <c r="X178" s="66">
        <f>X177-V177</f>
        <v>121</v>
      </c>
      <c r="Y178" s="42">
        <f>X178/V177</f>
        <v>0.02252419955323902</v>
      </c>
      <c r="Z178" s="72">
        <f>Z177-X177</f>
        <v>535</v>
      </c>
      <c r="AA178" s="54">
        <f>Z178/X177</f>
        <v>0.09739668669215365</v>
      </c>
      <c r="AB178" s="101">
        <f>AB177-D177-F177-H177-J177-L177-N177-P177-R177-T177-V177-X177</f>
        <v>6028</v>
      </c>
      <c r="AC178" s="81"/>
      <c r="AD178" s="77"/>
    </row>
    <row r="179" spans="1:28" ht="24.75" customHeight="1" thickBot="1" thickTop="1">
      <c r="A179" s="138"/>
      <c r="B179" s="144"/>
      <c r="C179" s="18" t="s">
        <v>20</v>
      </c>
      <c r="D179" s="67">
        <f>D177-D151</f>
        <v>72</v>
      </c>
      <c r="E179" s="31">
        <f>D179/D151</f>
        <v>0.010532475131655939</v>
      </c>
      <c r="F179" s="67">
        <f>F177-F151</f>
        <v>355</v>
      </c>
      <c r="G179" s="31">
        <f>F179/F151</f>
        <v>0.08671226184660479</v>
      </c>
      <c r="H179" s="67">
        <f>H177-H151</f>
        <v>-203</v>
      </c>
      <c r="I179" s="31">
        <f>H179/H151</f>
        <v>-0.04715447154471545</v>
      </c>
      <c r="J179" s="67">
        <f>J177-J151</f>
        <v>-421</v>
      </c>
      <c r="K179" s="31">
        <f>J179/J151</f>
        <v>-0.09393128067826863</v>
      </c>
      <c r="L179" s="67">
        <f>L177-L151</f>
        <v>-178</v>
      </c>
      <c r="M179" s="31">
        <f>L179/L151</f>
        <v>-0.043627450980392155</v>
      </c>
      <c r="N179" s="67">
        <f>N177-N151</f>
        <v>561</v>
      </c>
      <c r="O179" s="31">
        <f>N179/N151</f>
        <v>0.14920212765957447</v>
      </c>
      <c r="P179" s="67">
        <f>P177-P151</f>
        <v>512</v>
      </c>
      <c r="Q179" s="31">
        <f>P179/P151</f>
        <v>0.09344770943602847</v>
      </c>
      <c r="R179" s="67">
        <f>R177-R151</f>
        <v>445</v>
      </c>
      <c r="S179" s="31">
        <f>R179/R151</f>
        <v>0.0714974293059126</v>
      </c>
      <c r="T179" s="67">
        <f>T177-T151</f>
        <v>406</v>
      </c>
      <c r="U179" s="31">
        <f>T179/T151</f>
        <v>0.08866564752129286</v>
      </c>
      <c r="V179" s="67">
        <f>V177-V151</f>
        <v>803</v>
      </c>
      <c r="W179" s="31">
        <f>V179/V151</f>
        <v>0.17574961698402275</v>
      </c>
      <c r="X179" s="67">
        <f>X177-X151</f>
        <v>1138</v>
      </c>
      <c r="Y179" s="31">
        <f>X179/X151</f>
        <v>0.26130884041331803</v>
      </c>
      <c r="Z179" s="72">
        <f>Z177-Z151</f>
        <v>360</v>
      </c>
      <c r="AA179" s="54">
        <f>Z179/Z151</f>
        <v>0.06351446718419196</v>
      </c>
      <c r="AB179" s="10"/>
    </row>
    <row r="180" spans="1:28" ht="24.75" customHeight="1" thickBot="1">
      <c r="A180" s="168" t="s">
        <v>12</v>
      </c>
      <c r="B180" s="179"/>
      <c r="C180" s="179"/>
      <c r="D180" s="179"/>
      <c r="E180" s="179"/>
      <c r="F180" s="179"/>
      <c r="G180" s="179"/>
      <c r="H180" s="179"/>
      <c r="I180" s="179"/>
      <c r="J180" s="179"/>
      <c r="K180" s="179"/>
      <c r="L180" s="179"/>
      <c r="M180" s="179"/>
      <c r="N180" s="179"/>
      <c r="O180" s="179"/>
      <c r="P180" s="179"/>
      <c r="Q180" s="179"/>
      <c r="R180" s="179"/>
      <c r="S180" s="179"/>
      <c r="T180" s="179"/>
      <c r="U180" s="179"/>
      <c r="V180" s="179"/>
      <c r="W180" s="179"/>
      <c r="X180" s="179"/>
      <c r="Y180" s="179"/>
      <c r="Z180" s="179"/>
      <c r="AA180" s="180"/>
      <c r="AB180" s="10"/>
    </row>
    <row r="181" spans="1:28" ht="24.75" customHeight="1" thickBot="1">
      <c r="A181" s="138" t="s">
        <v>13</v>
      </c>
      <c r="B181" s="142" t="s">
        <v>14</v>
      </c>
      <c r="C181" s="5"/>
      <c r="D181" s="69">
        <v>11323</v>
      </c>
      <c r="E181" s="23" t="s">
        <v>24</v>
      </c>
      <c r="F181" s="69">
        <v>11900</v>
      </c>
      <c r="G181" s="23" t="s">
        <v>24</v>
      </c>
      <c r="H181" s="69">
        <v>11785</v>
      </c>
      <c r="I181" s="23" t="s">
        <v>24</v>
      </c>
      <c r="J181" s="69">
        <v>10694</v>
      </c>
      <c r="K181" s="23" t="s">
        <v>24</v>
      </c>
      <c r="L181" s="69">
        <v>10107</v>
      </c>
      <c r="M181" s="23" t="s">
        <v>24</v>
      </c>
      <c r="N181" s="69">
        <v>10067</v>
      </c>
      <c r="O181" s="23" t="s">
        <v>24</v>
      </c>
      <c r="P181" s="69">
        <v>9917</v>
      </c>
      <c r="Q181" s="23" t="s">
        <v>24</v>
      </c>
      <c r="R181" s="69">
        <v>11200</v>
      </c>
      <c r="S181" s="23" t="s">
        <v>24</v>
      </c>
      <c r="T181" s="69">
        <v>11541</v>
      </c>
      <c r="U181" s="23" t="s">
        <v>24</v>
      </c>
      <c r="V181" s="69">
        <v>10764</v>
      </c>
      <c r="W181" s="23" t="s">
        <v>24</v>
      </c>
      <c r="X181" s="69">
        <v>10162</v>
      </c>
      <c r="Y181" s="23" t="s">
        <v>24</v>
      </c>
      <c r="Z181" s="82">
        <v>9783</v>
      </c>
      <c r="AA181" s="83" t="s">
        <v>24</v>
      </c>
      <c r="AB181" s="10"/>
    </row>
    <row r="182" spans="1:28" ht="24.75" customHeight="1" thickBot="1" thickTop="1">
      <c r="A182" s="138"/>
      <c r="B182" s="143"/>
      <c r="C182" s="21" t="s">
        <v>19</v>
      </c>
      <c r="D182" s="75">
        <f>D181-Z155</f>
        <v>1183</v>
      </c>
      <c r="E182" s="30">
        <f>D182/Z155</f>
        <v>0.11666666666666667</v>
      </c>
      <c r="F182" s="75">
        <f>F181-D181</f>
        <v>577</v>
      </c>
      <c r="G182" s="30">
        <f>F182/D181</f>
        <v>0.05095822661838735</v>
      </c>
      <c r="H182" s="75">
        <f>H181-F181</f>
        <v>-115</v>
      </c>
      <c r="I182" s="30">
        <f>H182/F181</f>
        <v>-0.009663865546218488</v>
      </c>
      <c r="J182" s="75">
        <f>J181-H181</f>
        <v>-1091</v>
      </c>
      <c r="K182" s="30">
        <f>J182/H181</f>
        <v>-0.09257530759439966</v>
      </c>
      <c r="L182" s="75">
        <f>L181-J181</f>
        <v>-587</v>
      </c>
      <c r="M182" s="30">
        <f>L182/J181</f>
        <v>-0.054890592855807</v>
      </c>
      <c r="N182" s="66">
        <f>N181-L181</f>
        <v>-40</v>
      </c>
      <c r="O182" s="42">
        <f>N182/L181</f>
        <v>-0.003957653111704759</v>
      </c>
      <c r="P182" s="66">
        <f>P181-N181</f>
        <v>-150</v>
      </c>
      <c r="Q182" s="42">
        <f>P182/N181</f>
        <v>-0.014900168868580511</v>
      </c>
      <c r="R182" s="66">
        <f>R181-P181</f>
        <v>1283</v>
      </c>
      <c r="S182" s="42">
        <f>R182/P181</f>
        <v>0.12937380256125844</v>
      </c>
      <c r="T182" s="66">
        <f>T181-R181</f>
        <v>341</v>
      </c>
      <c r="U182" s="42">
        <f>T182/R181</f>
        <v>0.030446428571428572</v>
      </c>
      <c r="V182" s="66">
        <f>V181-T181</f>
        <v>-777</v>
      </c>
      <c r="W182" s="42">
        <f>V182/T181</f>
        <v>-0.06732518845853912</v>
      </c>
      <c r="X182" s="66">
        <f>X181-V181</f>
        <v>-602</v>
      </c>
      <c r="Y182" s="42">
        <f>X182/V181</f>
        <v>-0.0559271646228168</v>
      </c>
      <c r="Z182" s="72">
        <f>Z181-X181</f>
        <v>-379</v>
      </c>
      <c r="AA182" s="54">
        <f>Z182/X181</f>
        <v>-0.03729580791182838</v>
      </c>
      <c r="AB182" s="10"/>
    </row>
    <row r="183" spans="1:28" ht="24.75" customHeight="1" thickBot="1" thickTop="1">
      <c r="A183" s="138"/>
      <c r="B183" s="144"/>
      <c r="C183" s="18" t="s">
        <v>20</v>
      </c>
      <c r="D183" s="67">
        <f>D181-D155</f>
        <v>804</v>
      </c>
      <c r="E183" s="31">
        <f>D183/D155</f>
        <v>0.07643312101910828</v>
      </c>
      <c r="F183" s="67">
        <f>F181-F155</f>
        <v>346</v>
      </c>
      <c r="G183" s="31">
        <f>F183/F155</f>
        <v>0.02994633893024061</v>
      </c>
      <c r="H183" s="67">
        <f>H181-H155</f>
        <v>293</v>
      </c>
      <c r="I183" s="31">
        <f>H183/H155</f>
        <v>0.02549599721545423</v>
      </c>
      <c r="J183" s="67">
        <f>J181-J155</f>
        <v>-14</v>
      </c>
      <c r="K183" s="31">
        <f>J183/J155</f>
        <v>-0.001307433694434068</v>
      </c>
      <c r="L183" s="67">
        <f>L181-L155</f>
        <v>-1201</v>
      </c>
      <c r="M183" s="31">
        <f>L183/L155</f>
        <v>-0.10620799434029006</v>
      </c>
      <c r="N183" s="67">
        <f>N181-N155</f>
        <v>-140</v>
      </c>
      <c r="O183" s="31">
        <f>N183/N155</f>
        <v>-0.013716077201920251</v>
      </c>
      <c r="P183" s="67">
        <f>P181-P155</f>
        <v>-227</v>
      </c>
      <c r="Q183" s="31">
        <f>P183/P155</f>
        <v>-0.02237776025236593</v>
      </c>
      <c r="R183" s="67">
        <f>R181-R155</f>
        <v>1003</v>
      </c>
      <c r="S183" s="31">
        <f>R183/R155</f>
        <v>0.0983622634108071</v>
      </c>
      <c r="T183" s="67">
        <f>T181-T155</f>
        <v>-1167</v>
      </c>
      <c r="U183" s="31">
        <f>T183/T155</f>
        <v>-0.09183191690273844</v>
      </c>
      <c r="V183" s="67">
        <f>V181-V155</f>
        <v>229</v>
      </c>
      <c r="W183" s="31">
        <f>V183/V155</f>
        <v>0.021737066919791173</v>
      </c>
      <c r="X183" s="67">
        <f>X181-X155</f>
        <v>-327</v>
      </c>
      <c r="Y183" s="31">
        <f>X183/X155</f>
        <v>-0.031175517208504148</v>
      </c>
      <c r="Z183" s="72">
        <f>Z181-Z155</f>
        <v>-357</v>
      </c>
      <c r="AA183" s="54">
        <f>Z183/Z155</f>
        <v>-0.03520710059171597</v>
      </c>
      <c r="AB183" s="10"/>
    </row>
    <row r="184" ht="32.25" customHeight="1" thickBot="1"/>
    <row r="185" spans="1:29" ht="30.75" customHeight="1" thickBot="1" thickTop="1">
      <c r="A185" s="188" t="s">
        <v>79</v>
      </c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9"/>
      <c r="M185" s="189"/>
      <c r="N185" s="189"/>
      <c r="O185" s="189"/>
      <c r="P185" s="189"/>
      <c r="Q185" s="189"/>
      <c r="R185" s="189"/>
      <c r="S185" s="189"/>
      <c r="T185" s="189"/>
      <c r="U185" s="189"/>
      <c r="V185" s="189"/>
      <c r="W185" s="189"/>
      <c r="X185" s="189"/>
      <c r="Y185" s="189"/>
      <c r="Z185" s="189"/>
      <c r="AA185" s="189"/>
      <c r="AB185" s="189"/>
      <c r="AC185" s="189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152" t="s">
        <v>0</v>
      </c>
      <c r="B187" s="166" t="s">
        <v>1</v>
      </c>
      <c r="C187" s="166"/>
      <c r="D187" s="190" t="s">
        <v>78</v>
      </c>
      <c r="E187" s="191"/>
      <c r="F187" s="191"/>
      <c r="G187" s="191"/>
      <c r="H187" s="191"/>
      <c r="I187" s="191"/>
      <c r="J187" s="191"/>
      <c r="K187" s="191"/>
      <c r="L187" s="191"/>
      <c r="M187" s="191"/>
      <c r="N187" s="191"/>
      <c r="O187" s="191"/>
      <c r="P187" s="191"/>
      <c r="Q187" s="191"/>
      <c r="R187" s="191"/>
      <c r="S187" s="191"/>
      <c r="T187" s="192"/>
      <c r="U187" s="192"/>
      <c r="V187" s="192"/>
      <c r="W187" s="192"/>
      <c r="X187" s="192"/>
      <c r="Y187" s="192"/>
      <c r="Z187" s="192"/>
      <c r="AA187" s="193"/>
      <c r="AB187" s="145" t="s">
        <v>21</v>
      </c>
      <c r="AC187" s="148" t="s">
        <v>22</v>
      </c>
      <c r="AD187" s="149"/>
    </row>
    <row r="188" spans="1:30" ht="20.25" customHeight="1" thickBot="1" thickTop="1">
      <c r="A188" s="152"/>
      <c r="B188" s="171"/>
      <c r="C188" s="167"/>
      <c r="D188" s="139" t="s">
        <v>4</v>
      </c>
      <c r="E188" s="140"/>
      <c r="F188" s="139" t="s">
        <v>5</v>
      </c>
      <c r="G188" s="140"/>
      <c r="H188" s="139" t="s">
        <v>25</v>
      </c>
      <c r="I188" s="140"/>
      <c r="J188" s="139" t="s">
        <v>26</v>
      </c>
      <c r="K188" s="140"/>
      <c r="L188" s="139" t="s">
        <v>27</v>
      </c>
      <c r="M188" s="140"/>
      <c r="N188" s="139" t="s">
        <v>28</v>
      </c>
      <c r="O188" s="140"/>
      <c r="P188" s="139" t="s">
        <v>29</v>
      </c>
      <c r="Q188" s="140"/>
      <c r="R188" s="139" t="s">
        <v>35</v>
      </c>
      <c r="S188" s="140"/>
      <c r="T188" s="139" t="s">
        <v>36</v>
      </c>
      <c r="U188" s="140"/>
      <c r="V188" s="139" t="s">
        <v>37</v>
      </c>
      <c r="W188" s="140"/>
      <c r="X188" s="139" t="s">
        <v>38</v>
      </c>
      <c r="Y188" s="140"/>
      <c r="Z188" s="159" t="s">
        <v>39</v>
      </c>
      <c r="AA188" s="160"/>
      <c r="AB188" s="146"/>
      <c r="AC188" s="150"/>
      <c r="AD188" s="151"/>
    </row>
    <row r="189" spans="1:30" ht="18.75" customHeight="1" thickBot="1" thickTop="1">
      <c r="A189" s="2"/>
      <c r="B189" s="1"/>
      <c r="C189" s="182" t="s">
        <v>32</v>
      </c>
      <c r="D189" s="183"/>
      <c r="E189" s="183"/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4"/>
      <c r="U189" s="184"/>
      <c r="V189" s="184"/>
      <c r="W189" s="184"/>
      <c r="X189" s="184"/>
      <c r="Y189" s="184"/>
      <c r="Z189" s="185"/>
      <c r="AA189" s="186"/>
      <c r="AB189" s="147"/>
      <c r="AC189" s="24" t="s">
        <v>23</v>
      </c>
      <c r="AD189" s="25" t="s">
        <v>24</v>
      </c>
    </row>
    <row r="190" spans="1:30" ht="13.5" thickBot="1">
      <c r="A190" s="3"/>
      <c r="B190" s="3"/>
      <c r="C190" s="3"/>
      <c r="D190" s="6"/>
      <c r="E190" s="3"/>
      <c r="F190" s="36"/>
      <c r="G190" s="4"/>
      <c r="H190" s="37"/>
      <c r="I190" s="16"/>
      <c r="J190" s="36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87"/>
      <c r="AA190" s="154"/>
      <c r="AB190" s="173"/>
      <c r="AC190" s="162"/>
      <c r="AD190" s="163"/>
    </row>
    <row r="191" spans="1:30" ht="27" customHeight="1" thickBot="1" thickTop="1">
      <c r="A191" s="138" t="s">
        <v>6</v>
      </c>
      <c r="B191" s="142" t="s">
        <v>7</v>
      </c>
      <c r="C191" s="7"/>
      <c r="D191" s="65">
        <v>395133</v>
      </c>
      <c r="E191" s="22" t="s">
        <v>24</v>
      </c>
      <c r="F191" s="65">
        <v>393787</v>
      </c>
      <c r="G191" s="22" t="s">
        <v>24</v>
      </c>
      <c r="H191" s="65">
        <v>391663</v>
      </c>
      <c r="I191" s="22" t="s">
        <v>24</v>
      </c>
      <c r="J191" s="65">
        <v>388848</v>
      </c>
      <c r="K191" s="22" t="s">
        <v>24</v>
      </c>
      <c r="L191" s="65">
        <v>385540</v>
      </c>
      <c r="M191" s="22" t="s">
        <v>24</v>
      </c>
      <c r="N191" s="65">
        <v>387103</v>
      </c>
      <c r="O191" s="22" t="s">
        <v>24</v>
      </c>
      <c r="P191" s="65">
        <v>390822</v>
      </c>
      <c r="Q191" s="22" t="s">
        <v>24</v>
      </c>
      <c r="R191" s="65">
        <v>390659</v>
      </c>
      <c r="S191" s="22" t="s">
        <v>24</v>
      </c>
      <c r="T191" s="65">
        <v>390281</v>
      </c>
      <c r="U191" s="22" t="s">
        <v>24</v>
      </c>
      <c r="V191" s="65">
        <v>389276</v>
      </c>
      <c r="W191" s="22" t="s">
        <v>24</v>
      </c>
      <c r="X191" s="65">
        <v>389471</v>
      </c>
      <c r="Y191" s="22" t="s">
        <v>24</v>
      </c>
      <c r="Z191" s="71">
        <v>389865</v>
      </c>
      <c r="AA191" s="49" t="s">
        <v>24</v>
      </c>
      <c r="AB191" s="178"/>
      <c r="AC191" s="194"/>
      <c r="AD191" s="57"/>
    </row>
    <row r="192" spans="1:29" ht="27" customHeight="1" thickBot="1" thickTop="1">
      <c r="A192" s="138"/>
      <c r="B192" s="143"/>
      <c r="C192" s="17" t="s">
        <v>19</v>
      </c>
      <c r="D192" s="75">
        <f>D191-Z165</f>
        <v>2868</v>
      </c>
      <c r="E192" s="30">
        <f>D192/Z165</f>
        <v>0.007311383885893465</v>
      </c>
      <c r="F192" s="75">
        <f>F191-D191</f>
        <v>-1346</v>
      </c>
      <c r="G192" s="30">
        <f>F192/D191</f>
        <v>-0.0034064479554985283</v>
      </c>
      <c r="H192" s="75">
        <f>H191-F191</f>
        <v>-2124</v>
      </c>
      <c r="I192" s="30">
        <f>H192/F191</f>
        <v>-0.005393778870302981</v>
      </c>
      <c r="J192" s="75">
        <f>J191-H191</f>
        <v>-2815</v>
      </c>
      <c r="K192" s="30">
        <f>J192/H191</f>
        <v>-0.007187301327927325</v>
      </c>
      <c r="L192" s="75">
        <f>L191-J191</f>
        <v>-3308</v>
      </c>
      <c r="M192" s="30">
        <f>L192/J191</f>
        <v>-0.008507180183516438</v>
      </c>
      <c r="N192" s="66">
        <f>N191-L191</f>
        <v>1563</v>
      </c>
      <c r="O192" s="42">
        <f>N192/L191</f>
        <v>0.004054054054054054</v>
      </c>
      <c r="P192" s="66">
        <f>P191-N191</f>
        <v>3719</v>
      </c>
      <c r="Q192" s="42">
        <f>P192/N191</f>
        <v>0.00960726214986709</v>
      </c>
      <c r="R192" s="66">
        <f>R191-P191</f>
        <v>-163</v>
      </c>
      <c r="S192" s="42">
        <f>R192/P191</f>
        <v>-0.0004170696634273403</v>
      </c>
      <c r="T192" s="66">
        <f>T191-R191</f>
        <v>-378</v>
      </c>
      <c r="U192" s="42">
        <f>T192/R191</f>
        <v>-0.0009675957804632685</v>
      </c>
      <c r="V192" s="66">
        <f>V191-T191</f>
        <v>-1005</v>
      </c>
      <c r="W192" s="42">
        <f>V192/T191</f>
        <v>-0.0025750677076260436</v>
      </c>
      <c r="X192" s="66">
        <f>X191-V191</f>
        <v>195</v>
      </c>
      <c r="Y192" s="42">
        <f>X192/V191</f>
        <v>0.0005009299314625099</v>
      </c>
      <c r="Z192" s="72">
        <f>Z191-X191</f>
        <v>394</v>
      </c>
      <c r="AA192" s="54">
        <f>Z192/X191</f>
        <v>0.0010116285936565238</v>
      </c>
      <c r="AB192" s="71">
        <f>(D191+F191+H191+J191+L191+N191+P191+R191+T191+V191+X191+Z191)/12</f>
        <v>390204</v>
      </c>
      <c r="AC192" s="9"/>
    </row>
    <row r="193" spans="1:29" ht="27" customHeight="1" thickBot="1" thickTop="1">
      <c r="A193" s="138"/>
      <c r="B193" s="144"/>
      <c r="C193" s="18" t="s">
        <v>20</v>
      </c>
      <c r="D193" s="67">
        <f>D191-D165</f>
        <v>277</v>
      </c>
      <c r="E193" s="31">
        <f>D193/D165</f>
        <v>0.0007015215673562007</v>
      </c>
      <c r="F193" s="67">
        <f>F191-F165</f>
        <v>-563</v>
      </c>
      <c r="G193" s="31">
        <f>F193/F165</f>
        <v>-0.0014276657791302142</v>
      </c>
      <c r="H193" s="67">
        <f>H191-H165</f>
        <v>-175</v>
      </c>
      <c r="I193" s="31">
        <f>H193/H165</f>
        <v>-0.00044661314114506504</v>
      </c>
      <c r="J193" s="67">
        <f>J191-J165</f>
        <v>440</v>
      </c>
      <c r="K193" s="31">
        <f>J193/J165</f>
        <v>0.0011328293958929785</v>
      </c>
      <c r="L193" s="67">
        <f>L191-L165</f>
        <v>-1261</v>
      </c>
      <c r="M193" s="31">
        <f>L193/L165</f>
        <v>-0.003260074301772746</v>
      </c>
      <c r="N193" s="67">
        <f>N191-N165</f>
        <v>-302</v>
      </c>
      <c r="O193" s="31">
        <f>N193/N165</f>
        <v>-0.00077954595320143</v>
      </c>
      <c r="P193" s="67">
        <f>P191-P165</f>
        <v>961</v>
      </c>
      <c r="Q193" s="31">
        <f>P193/P165</f>
        <v>0.002464981108651545</v>
      </c>
      <c r="R193" s="67">
        <f>R191-R165</f>
        <v>-3509</v>
      </c>
      <c r="S193" s="31">
        <f>R193/R165</f>
        <v>-0.008902295467922308</v>
      </c>
      <c r="T193" s="67">
        <f>T191-T165</f>
        <v>-1575</v>
      </c>
      <c r="U193" s="31">
        <f>T193/T165</f>
        <v>-0.004019333632763055</v>
      </c>
      <c r="V193" s="67">
        <f>V191-V165</f>
        <v>-3370</v>
      </c>
      <c r="W193" s="31">
        <f>V193/V165</f>
        <v>-0.008582794680195393</v>
      </c>
      <c r="X193" s="67">
        <f>X191-X165</f>
        <v>-3204</v>
      </c>
      <c r="Y193" s="31">
        <f>X193/X165</f>
        <v>-0.008159419367161138</v>
      </c>
      <c r="Z193" s="72">
        <f>Z191-Z165</f>
        <v>-2400</v>
      </c>
      <c r="AA193" s="54">
        <f>Z193/Z165</f>
        <v>-0.0061183128752246565</v>
      </c>
      <c r="AB193" s="10"/>
      <c r="AC193" s="43"/>
    </row>
    <row r="194" spans="1:30" ht="27" customHeight="1" thickBot="1" thickTop="1">
      <c r="A194" s="138" t="s">
        <v>8</v>
      </c>
      <c r="B194" s="142" t="s">
        <v>18</v>
      </c>
      <c r="C194" s="19"/>
      <c r="D194" s="68">
        <v>10418</v>
      </c>
      <c r="E194" s="23" t="s">
        <v>24</v>
      </c>
      <c r="F194" s="68">
        <v>7178</v>
      </c>
      <c r="G194" s="23" t="s">
        <v>24</v>
      </c>
      <c r="H194" s="68">
        <v>6875</v>
      </c>
      <c r="I194" s="23" t="s">
        <v>24</v>
      </c>
      <c r="J194" s="68">
        <v>7445</v>
      </c>
      <c r="K194" s="23" t="s">
        <v>24</v>
      </c>
      <c r="L194" s="68">
        <v>6133</v>
      </c>
      <c r="M194" s="23" t="s">
        <v>24</v>
      </c>
      <c r="N194" s="68">
        <v>11082</v>
      </c>
      <c r="O194" s="23" t="s">
        <v>24</v>
      </c>
      <c r="P194" s="68">
        <v>13417</v>
      </c>
      <c r="Q194" s="23" t="s">
        <v>24</v>
      </c>
      <c r="R194" s="68">
        <v>10435</v>
      </c>
      <c r="S194" s="23" t="s">
        <v>24</v>
      </c>
      <c r="T194" s="68">
        <v>10935</v>
      </c>
      <c r="U194" s="23" t="s">
        <v>24</v>
      </c>
      <c r="V194" s="68">
        <v>9893</v>
      </c>
      <c r="W194" s="23" t="s">
        <v>24</v>
      </c>
      <c r="X194" s="68">
        <v>9461</v>
      </c>
      <c r="Y194" s="23" t="s">
        <v>24</v>
      </c>
      <c r="Z194" s="73">
        <v>9521</v>
      </c>
      <c r="AA194" s="49" t="s">
        <v>24</v>
      </c>
      <c r="AB194" s="39">
        <f>D194+F194+H194+J194+L194+N194+P194+R194+T194+V194+X194+Z194</f>
        <v>112793</v>
      </c>
      <c r="AC194" s="26"/>
      <c r="AD194" s="29"/>
    </row>
    <row r="195" spans="1:30" ht="27" customHeight="1" thickBot="1" thickTop="1">
      <c r="A195" s="138"/>
      <c r="B195" s="143"/>
      <c r="C195" s="17" t="s">
        <v>19</v>
      </c>
      <c r="D195" s="75">
        <f>D194-Z168</f>
        <v>1806</v>
      </c>
      <c r="E195" s="30">
        <f>D195/Z168</f>
        <v>0.20970738504412448</v>
      </c>
      <c r="F195" s="75">
        <f>F194-D194</f>
        <v>-3240</v>
      </c>
      <c r="G195" s="30">
        <f>F195/D194</f>
        <v>-0.31100019197542716</v>
      </c>
      <c r="H195" s="75">
        <f>H194-F194</f>
        <v>-303</v>
      </c>
      <c r="I195" s="30">
        <f>H195/F194</f>
        <v>-0.042212315408191696</v>
      </c>
      <c r="J195" s="75">
        <f>J194-H194</f>
        <v>570</v>
      </c>
      <c r="K195" s="30">
        <f>J195/H194</f>
        <v>0.0829090909090909</v>
      </c>
      <c r="L195" s="75">
        <f>L194-J194</f>
        <v>-1312</v>
      </c>
      <c r="M195" s="30">
        <f>L195/J194</f>
        <v>-0.17622565480188046</v>
      </c>
      <c r="N195" s="66">
        <f>N194-L194</f>
        <v>4949</v>
      </c>
      <c r="O195" s="42">
        <f>N195/L194</f>
        <v>0.8069460296755259</v>
      </c>
      <c r="P195" s="66">
        <f>P194-N194</f>
        <v>2335</v>
      </c>
      <c r="Q195" s="42">
        <f>P195/N194</f>
        <v>0.21070203934307888</v>
      </c>
      <c r="R195" s="66">
        <f>R194-P194</f>
        <v>-2982</v>
      </c>
      <c r="S195" s="42">
        <f>R195/P194</f>
        <v>-0.22225534769322502</v>
      </c>
      <c r="T195" s="66">
        <f>T194-R194</f>
        <v>500</v>
      </c>
      <c r="U195" s="42">
        <f>T195/R194</f>
        <v>0.04791566842357451</v>
      </c>
      <c r="V195" s="66">
        <f>V194-T194</f>
        <v>-1042</v>
      </c>
      <c r="W195" s="42">
        <f>V195/T194</f>
        <v>-0.09529035208047554</v>
      </c>
      <c r="X195" s="66">
        <f>X194-V194</f>
        <v>-432</v>
      </c>
      <c r="Y195" s="42">
        <f>X195/V194</f>
        <v>-0.04366723946224603</v>
      </c>
      <c r="Z195" s="72">
        <f>Z194-X194</f>
        <v>60</v>
      </c>
      <c r="AA195" s="54">
        <f>Z195/X194</f>
        <v>0.006341824331466018</v>
      </c>
      <c r="AB195" s="101">
        <f>AB194-D194-F194-H194-J194-L194-N194-P194-R194-T194-V194-X194</f>
        <v>9521</v>
      </c>
      <c r="AC195" s="48"/>
      <c r="AD195" s="77"/>
    </row>
    <row r="196" spans="1:30" ht="27" customHeight="1" thickBot="1" thickTop="1">
      <c r="A196" s="138"/>
      <c r="B196" s="144"/>
      <c r="C196" s="18" t="s">
        <v>20</v>
      </c>
      <c r="D196" s="67">
        <f>D194-D168</f>
        <v>479</v>
      </c>
      <c r="E196" s="31">
        <f>D196/D168</f>
        <v>0.048193983298118526</v>
      </c>
      <c r="F196" s="67">
        <f>F194-F168</f>
        <v>20</v>
      </c>
      <c r="G196" s="31">
        <f>F196/F168</f>
        <v>0.002794076557697681</v>
      </c>
      <c r="H196" s="67">
        <f>H194-H168</f>
        <v>126</v>
      </c>
      <c r="I196" s="31">
        <f>H196/H168</f>
        <v>0.01866943250851978</v>
      </c>
      <c r="J196" s="67">
        <f>J194-J168</f>
        <v>794</v>
      </c>
      <c r="K196" s="31">
        <f>J196/J168</f>
        <v>0.11938054427905578</v>
      </c>
      <c r="L196" s="67">
        <f>L194-L168</f>
        <v>348</v>
      </c>
      <c r="M196" s="31">
        <f>L196/L168</f>
        <v>0.06015557476231634</v>
      </c>
      <c r="N196" s="67">
        <f>N194-N168</f>
        <v>1265</v>
      </c>
      <c r="O196" s="31">
        <f>N196/N168</f>
        <v>0.12885810329021086</v>
      </c>
      <c r="P196" s="67">
        <f>P194-P168</f>
        <v>999</v>
      </c>
      <c r="Q196" s="31">
        <f>P196/P168</f>
        <v>0.08044773715574166</v>
      </c>
      <c r="R196" s="67">
        <f>R194-R168</f>
        <v>-2201</v>
      </c>
      <c r="S196" s="31">
        <f>R196/R168</f>
        <v>-0.17418486862931307</v>
      </c>
      <c r="T196" s="67">
        <f>T194-T168</f>
        <v>343</v>
      </c>
      <c r="U196" s="31">
        <f>T196/T168</f>
        <v>0.032382930513595164</v>
      </c>
      <c r="V196" s="67">
        <f>V194-V168</f>
        <v>-527</v>
      </c>
      <c r="W196" s="31">
        <f>V196/V168</f>
        <v>-0.05057581573896353</v>
      </c>
      <c r="X196" s="67">
        <f>X194-X168</f>
        <v>665</v>
      </c>
      <c r="Y196" s="31">
        <f>X196/X168</f>
        <v>0.07560254661209641</v>
      </c>
      <c r="Z196" s="72">
        <f>Z194-Z168</f>
        <v>909</v>
      </c>
      <c r="AA196" s="54">
        <f>Z196/Z168</f>
        <v>0.10555039479795635</v>
      </c>
      <c r="AB196" s="40"/>
      <c r="AC196" s="76"/>
      <c r="AD196" s="47"/>
    </row>
    <row r="197" spans="1:30" ht="27" customHeight="1" thickBot="1" thickTop="1">
      <c r="A197" s="138" t="s">
        <v>9</v>
      </c>
      <c r="B197" s="142" t="s">
        <v>16</v>
      </c>
      <c r="C197" s="20"/>
      <c r="D197" s="69">
        <v>4552</v>
      </c>
      <c r="E197" s="23" t="s">
        <v>24</v>
      </c>
      <c r="F197" s="69">
        <v>5403</v>
      </c>
      <c r="G197" s="23" t="s">
        <v>24</v>
      </c>
      <c r="H197" s="69">
        <v>5854</v>
      </c>
      <c r="I197" s="23" t="s">
        <v>24</v>
      </c>
      <c r="J197" s="69">
        <v>7140</v>
      </c>
      <c r="K197" s="23" t="s">
        <v>24</v>
      </c>
      <c r="L197" s="69">
        <v>6338</v>
      </c>
      <c r="M197" s="23" t="s">
        <v>24</v>
      </c>
      <c r="N197" s="69">
        <v>6603</v>
      </c>
      <c r="O197" s="23" t="s">
        <v>24</v>
      </c>
      <c r="P197" s="69">
        <v>6955</v>
      </c>
      <c r="Q197" s="23" t="s">
        <v>24</v>
      </c>
      <c r="R197" s="69">
        <v>5842</v>
      </c>
      <c r="S197" s="23" t="s">
        <v>24</v>
      </c>
      <c r="T197" s="69">
        <v>10262</v>
      </c>
      <c r="U197" s="23" t="s">
        <v>24</v>
      </c>
      <c r="V197" s="69">
        <v>6645</v>
      </c>
      <c r="W197" s="23" t="s">
        <v>24</v>
      </c>
      <c r="X197" s="69">
        <v>5841</v>
      </c>
      <c r="Y197" s="23" t="s">
        <v>24</v>
      </c>
      <c r="Z197" s="74">
        <v>5246</v>
      </c>
      <c r="AA197" s="49" t="s">
        <v>24</v>
      </c>
      <c r="AB197" s="39">
        <f>D197+F197+H197+J197+L197+N197+P197+R197+T197+V197+X197+Z197</f>
        <v>76681</v>
      </c>
      <c r="AC197" s="26"/>
      <c r="AD197" s="29"/>
    </row>
    <row r="198" spans="1:30" ht="27" customHeight="1" thickBot="1" thickTop="1">
      <c r="A198" s="138"/>
      <c r="B198" s="143"/>
      <c r="C198" s="21" t="s">
        <v>19</v>
      </c>
      <c r="D198" s="75">
        <f>D197-Z171</f>
        <v>-353</v>
      </c>
      <c r="E198" s="30">
        <f>D198/Z171</f>
        <v>-0.07196738022426095</v>
      </c>
      <c r="F198" s="75">
        <f>F197-D197</f>
        <v>851</v>
      </c>
      <c r="G198" s="30">
        <f>F198/D197</f>
        <v>0.18695079086115993</v>
      </c>
      <c r="H198" s="75">
        <f>H197-F197</f>
        <v>451</v>
      </c>
      <c r="I198" s="30">
        <f>H198/F197</f>
        <v>0.08347214510457153</v>
      </c>
      <c r="J198" s="75">
        <f>J197-H197</f>
        <v>1286</v>
      </c>
      <c r="K198" s="30">
        <f>J198/H197</f>
        <v>0.21967885206696275</v>
      </c>
      <c r="L198" s="75">
        <f>L197-J197</f>
        <v>-802</v>
      </c>
      <c r="M198" s="30">
        <f>L198/J197</f>
        <v>-0.1123249299719888</v>
      </c>
      <c r="N198" s="66">
        <f>N197-L197</f>
        <v>265</v>
      </c>
      <c r="O198" s="42">
        <f>N198/L197</f>
        <v>0.041811296939097506</v>
      </c>
      <c r="P198" s="66">
        <f>P197-N197</f>
        <v>352</v>
      </c>
      <c r="Q198" s="42">
        <f>P198/N197</f>
        <v>0.053309101923368164</v>
      </c>
      <c r="R198" s="66">
        <f>R197-P197</f>
        <v>-1113</v>
      </c>
      <c r="S198" s="42">
        <f>R198/P197</f>
        <v>-0.16002875629043853</v>
      </c>
      <c r="T198" s="66">
        <f>T197-R197</f>
        <v>4420</v>
      </c>
      <c r="U198" s="42">
        <f>T198/R197</f>
        <v>0.7565902088325915</v>
      </c>
      <c r="V198" s="66">
        <f>V197-T197</f>
        <v>-3617</v>
      </c>
      <c r="W198" s="42">
        <f>V198/T197</f>
        <v>-0.35246540635353735</v>
      </c>
      <c r="X198" s="66">
        <f>X197-V197</f>
        <v>-804</v>
      </c>
      <c r="Y198" s="42">
        <f>X198/V197</f>
        <v>-0.12099322799097066</v>
      </c>
      <c r="Z198" s="72">
        <f>Z197-X197</f>
        <v>-595</v>
      </c>
      <c r="AA198" s="54">
        <f>Z198/X197</f>
        <v>-0.10186611881527136</v>
      </c>
      <c r="AB198" s="101">
        <f>AB197-D197-F197-H197-J197-L197-N197-P197-R197-T197-V197-X197</f>
        <v>5246</v>
      </c>
      <c r="AC198" s="48"/>
      <c r="AD198" s="77"/>
    </row>
    <row r="199" spans="1:30" ht="27" customHeight="1" thickBot="1" thickTop="1">
      <c r="A199" s="138"/>
      <c r="B199" s="144"/>
      <c r="C199" s="18" t="s">
        <v>20</v>
      </c>
      <c r="D199" s="67">
        <f>D197-D171</f>
        <v>462</v>
      </c>
      <c r="E199" s="31">
        <f>D199/D171</f>
        <v>0.11295843520782396</v>
      </c>
      <c r="F199" s="67">
        <f>F198-F171</f>
        <v>-3777</v>
      </c>
      <c r="G199" s="31">
        <f>F199/F171</f>
        <v>-0.8161192739844425</v>
      </c>
      <c r="H199" s="67">
        <f>H198-H171</f>
        <v>-5230</v>
      </c>
      <c r="I199" s="31">
        <f>H199/H171</f>
        <v>-0.9206125682098222</v>
      </c>
      <c r="J199" s="67">
        <f>J198-J171</f>
        <v>-5373</v>
      </c>
      <c r="K199" s="31">
        <f>J199/J171</f>
        <v>-0.8068779095960354</v>
      </c>
      <c r="L199" s="67">
        <f>L198-L171</f>
        <v>-5413</v>
      </c>
      <c r="M199" s="31">
        <f>L199/L171</f>
        <v>-1.1739319019735415</v>
      </c>
      <c r="N199" s="67">
        <f>N198-N171</f>
        <v>-6149</v>
      </c>
      <c r="O199" s="31">
        <f>N199/N171</f>
        <v>-0.9586841284689741</v>
      </c>
      <c r="P199" s="67">
        <f>P198-P171</f>
        <v>-6439</v>
      </c>
      <c r="Q199" s="31">
        <f>P199/P171</f>
        <v>-0.948166691208953</v>
      </c>
      <c r="R199" s="67">
        <f>R198-R171</f>
        <v>-6899</v>
      </c>
      <c r="S199" s="31">
        <f>R199/R171</f>
        <v>-1.1923608710680953</v>
      </c>
      <c r="T199" s="67">
        <f>T198-T171</f>
        <v>-5017</v>
      </c>
      <c r="U199" s="31">
        <f>T199/T171</f>
        <v>-0.5316308148776094</v>
      </c>
      <c r="V199" s="67">
        <f>V198-V171</f>
        <v>-9583</v>
      </c>
      <c r="W199" s="31">
        <f>V199/V171</f>
        <v>-1.6062688568555146</v>
      </c>
      <c r="X199" s="67">
        <f>X198-X171</f>
        <v>-6169</v>
      </c>
      <c r="Y199" s="31">
        <f>X199/X171</f>
        <v>-1.1498602050326188</v>
      </c>
      <c r="Z199" s="72">
        <f>Z198-Z171</f>
        <v>-5500</v>
      </c>
      <c r="AA199" s="54">
        <f>Z199/Z171</f>
        <v>-1.1213047910295617</v>
      </c>
      <c r="AB199" s="40"/>
      <c r="AC199" s="48"/>
      <c r="AD199" s="47"/>
    </row>
    <row r="200" spans="1:30" ht="27" customHeight="1" thickBot="1" thickTop="1">
      <c r="A200" s="138" t="s">
        <v>10</v>
      </c>
      <c r="B200" s="142" t="s">
        <v>17</v>
      </c>
      <c r="C200" s="20"/>
      <c r="D200" s="69">
        <v>1601</v>
      </c>
      <c r="E200" s="23" t="s">
        <v>24</v>
      </c>
      <c r="F200" s="69">
        <v>2041</v>
      </c>
      <c r="G200" s="23" t="s">
        <v>24</v>
      </c>
      <c r="H200" s="69">
        <v>2625</v>
      </c>
      <c r="I200" s="23" t="s">
        <v>24</v>
      </c>
      <c r="J200" s="69">
        <v>3119</v>
      </c>
      <c r="K200" s="23" t="s">
        <v>24</v>
      </c>
      <c r="L200" s="69">
        <v>2689</v>
      </c>
      <c r="M200" s="23" t="s">
        <v>24</v>
      </c>
      <c r="N200" s="69">
        <v>3098</v>
      </c>
      <c r="O200" s="23" t="s">
        <v>24</v>
      </c>
      <c r="P200" s="69">
        <v>2875</v>
      </c>
      <c r="Q200" s="23" t="s">
        <v>24</v>
      </c>
      <c r="R200" s="69">
        <v>2653</v>
      </c>
      <c r="S200" s="23" t="s">
        <v>24</v>
      </c>
      <c r="T200" s="69">
        <v>3563</v>
      </c>
      <c r="U200" s="23" t="s">
        <v>24</v>
      </c>
      <c r="V200" s="69">
        <v>2725</v>
      </c>
      <c r="W200" s="23" t="s">
        <v>24</v>
      </c>
      <c r="X200" s="69">
        <v>2487</v>
      </c>
      <c r="Y200" s="23" t="s">
        <v>24</v>
      </c>
      <c r="Z200" s="74">
        <v>2315</v>
      </c>
      <c r="AA200" s="49" t="s">
        <v>24</v>
      </c>
      <c r="AB200" s="39">
        <f>D200+F200+H200+J200+L200+N200+P200+R200+T200+V200+X200+Z200</f>
        <v>31791</v>
      </c>
      <c r="AC200" s="26"/>
      <c r="AD200" s="29"/>
    </row>
    <row r="201" spans="1:30" ht="27" customHeight="1" thickBot="1" thickTop="1">
      <c r="A201" s="138"/>
      <c r="B201" s="143"/>
      <c r="C201" s="21" t="s">
        <v>19</v>
      </c>
      <c r="D201" s="75">
        <f>D200-Z174</f>
        <v>-62</v>
      </c>
      <c r="E201" s="30">
        <f>D201/Z174</f>
        <v>-0.037282020444978956</v>
      </c>
      <c r="F201" s="75">
        <f>F200-D200</f>
        <v>440</v>
      </c>
      <c r="G201" s="30">
        <f>F201/D200</f>
        <v>0.27482823235477827</v>
      </c>
      <c r="H201" s="75">
        <f>H200-F200</f>
        <v>584</v>
      </c>
      <c r="I201" s="30">
        <f>H201/F200</f>
        <v>0.28613424791768743</v>
      </c>
      <c r="J201" s="75">
        <f>J200-H200</f>
        <v>494</v>
      </c>
      <c r="K201" s="30">
        <f>J201/H200</f>
        <v>0.18819047619047619</v>
      </c>
      <c r="L201" s="75">
        <f>L200-J200</f>
        <v>-430</v>
      </c>
      <c r="M201" s="30">
        <f>L201/J200</f>
        <v>-0.1378647002244309</v>
      </c>
      <c r="N201" s="66">
        <f>N200-L200</f>
        <v>409</v>
      </c>
      <c r="O201" s="42">
        <f>N201/L200</f>
        <v>0.15210115284492376</v>
      </c>
      <c r="P201" s="66">
        <f>P200-N200</f>
        <v>-223</v>
      </c>
      <c r="Q201" s="42">
        <f>P201/N200</f>
        <v>-0.07198192382182053</v>
      </c>
      <c r="R201" s="66">
        <f>R200-P200</f>
        <v>-222</v>
      </c>
      <c r="S201" s="42">
        <f>R201/P200</f>
        <v>-0.07721739130434782</v>
      </c>
      <c r="T201" s="66">
        <f>T200-R200</f>
        <v>910</v>
      </c>
      <c r="U201" s="42">
        <f>T201/R200</f>
        <v>0.34300791556728233</v>
      </c>
      <c r="V201" s="66">
        <f>V200-T200</f>
        <v>-838</v>
      </c>
      <c r="W201" s="42">
        <f>V201/T200</f>
        <v>-0.23519506034240809</v>
      </c>
      <c r="X201" s="66">
        <f>X200-V200</f>
        <v>-238</v>
      </c>
      <c r="Y201" s="42">
        <f>X201/V200</f>
        <v>-0.0873394495412844</v>
      </c>
      <c r="Z201" s="72">
        <f>Z200-X200</f>
        <v>-172</v>
      </c>
      <c r="AA201" s="54">
        <f>Z201/X200</f>
        <v>-0.06915963007639726</v>
      </c>
      <c r="AB201" s="101">
        <f>AB200-D200-F200-H200-J200-L200-N200-P200-R200-T200-V200-X200</f>
        <v>2315</v>
      </c>
      <c r="AC201" s="48"/>
      <c r="AD201" s="77"/>
    </row>
    <row r="202" spans="1:30" ht="27" customHeight="1" thickBot="1" thickTop="1">
      <c r="A202" s="138"/>
      <c r="B202" s="144"/>
      <c r="C202" s="18" t="s">
        <v>20</v>
      </c>
      <c r="D202" s="67">
        <f>D200-D174</f>
        <v>-13</v>
      </c>
      <c r="E202" s="31">
        <f>D202/D174</f>
        <v>-0.0080545229244114</v>
      </c>
      <c r="F202" s="67">
        <f>F200-F174</f>
        <v>279</v>
      </c>
      <c r="G202" s="31">
        <f>F202/F174</f>
        <v>0.1583427922814983</v>
      </c>
      <c r="H202" s="67">
        <f>H200-H174</f>
        <v>674</v>
      </c>
      <c r="I202" s="31">
        <f>H202/H174</f>
        <v>0.345463864684777</v>
      </c>
      <c r="J202" s="67">
        <f>J200-J174</f>
        <v>798</v>
      </c>
      <c r="K202" s="31">
        <f>J202/J174</f>
        <v>0.34381732012063765</v>
      </c>
      <c r="L202" s="67">
        <f>L200-L174</f>
        <v>970</v>
      </c>
      <c r="M202" s="31">
        <f>L202/L174</f>
        <v>0.564281559045957</v>
      </c>
      <c r="N202" s="67">
        <f>N200-N174</f>
        <v>1173</v>
      </c>
      <c r="O202" s="31">
        <f>N202/N174</f>
        <v>0.6093506493506493</v>
      </c>
      <c r="P202" s="67">
        <f>P200-P174</f>
        <v>675</v>
      </c>
      <c r="Q202" s="31">
        <f>P202/P174</f>
        <v>0.3068181818181818</v>
      </c>
      <c r="R202" s="67">
        <f>R200-R174</f>
        <v>880</v>
      </c>
      <c r="S202" s="31">
        <f>R202/R174</f>
        <v>0.49633389734912575</v>
      </c>
      <c r="T202" s="67">
        <f>T200-T174</f>
        <v>392</v>
      </c>
      <c r="U202" s="31">
        <f>T202/T174</f>
        <v>0.12362030905077263</v>
      </c>
      <c r="V202" s="67">
        <f>V200-V174</f>
        <v>181</v>
      </c>
      <c r="W202" s="31">
        <f>V202/V174</f>
        <v>0.07114779874213836</v>
      </c>
      <c r="X202" s="67">
        <f>X200-X174</f>
        <v>544</v>
      </c>
      <c r="Y202" s="31">
        <f>X202/X174</f>
        <v>0.2799794132784354</v>
      </c>
      <c r="Z202" s="72">
        <f>Z200-Z174</f>
        <v>652</v>
      </c>
      <c r="AA202" s="54">
        <f>Z202/Z174</f>
        <v>0.3920625375826819</v>
      </c>
      <c r="AB202" s="40"/>
      <c r="AC202" s="76"/>
      <c r="AD202" s="47"/>
    </row>
    <row r="203" spans="1:30" ht="27" customHeight="1" thickBot="1" thickTop="1">
      <c r="A203" s="138" t="s">
        <v>11</v>
      </c>
      <c r="B203" s="142" t="s">
        <v>15</v>
      </c>
      <c r="C203" s="20"/>
      <c r="D203" s="69">
        <v>7637</v>
      </c>
      <c r="E203" s="23" t="s">
        <v>24</v>
      </c>
      <c r="F203" s="69">
        <v>4519</v>
      </c>
      <c r="G203" s="23" t="s">
        <v>24</v>
      </c>
      <c r="H203" s="69">
        <v>4455</v>
      </c>
      <c r="I203" s="23" t="s">
        <v>24</v>
      </c>
      <c r="J203" s="69">
        <v>4689</v>
      </c>
      <c r="K203" s="23" t="s">
        <v>24</v>
      </c>
      <c r="L203" s="69">
        <v>4314</v>
      </c>
      <c r="M203" s="23" t="s">
        <v>24</v>
      </c>
      <c r="N203" s="69">
        <v>4675</v>
      </c>
      <c r="O203" s="23" t="s">
        <v>24</v>
      </c>
      <c r="P203" s="69">
        <v>6302</v>
      </c>
      <c r="Q203" s="23" t="s">
        <v>24</v>
      </c>
      <c r="R203" s="69">
        <v>7026</v>
      </c>
      <c r="S203" s="23" t="s">
        <v>24</v>
      </c>
      <c r="T203" s="69">
        <v>4689</v>
      </c>
      <c r="U203" s="23" t="s">
        <v>24</v>
      </c>
      <c r="V203" s="69">
        <v>5286</v>
      </c>
      <c r="W203" s="23" t="s">
        <v>24</v>
      </c>
      <c r="X203" s="69">
        <v>5730</v>
      </c>
      <c r="Y203" s="23" t="s">
        <v>24</v>
      </c>
      <c r="Z203" s="74">
        <v>5827</v>
      </c>
      <c r="AA203" s="49" t="s">
        <v>24</v>
      </c>
      <c r="AB203" s="39">
        <f>D203+F203+H203+J203+L203+N203+P203+R203+T203+V203+X203+Z203</f>
        <v>65149</v>
      </c>
      <c r="AC203" s="26"/>
      <c r="AD203" s="29"/>
    </row>
    <row r="204" spans="1:30" ht="27" customHeight="1" thickBot="1" thickTop="1">
      <c r="A204" s="138"/>
      <c r="B204" s="143"/>
      <c r="C204" s="21" t="s">
        <v>19</v>
      </c>
      <c r="D204" s="75">
        <f>D203-Z177</f>
        <v>1609</v>
      </c>
      <c r="E204" s="30">
        <f>D204/Z177</f>
        <v>0.26692103516921034</v>
      </c>
      <c r="F204" s="75">
        <f>F203-D203</f>
        <v>-3118</v>
      </c>
      <c r="G204" s="30">
        <f>F204/D203</f>
        <v>-0.4082755008511196</v>
      </c>
      <c r="H204" s="75">
        <f>H203-F203</f>
        <v>-64</v>
      </c>
      <c r="I204" s="30">
        <f>H204/F203</f>
        <v>-0.014162425315335252</v>
      </c>
      <c r="J204" s="75">
        <f>J203-H203</f>
        <v>234</v>
      </c>
      <c r="K204" s="30">
        <f>J204/H203</f>
        <v>0.052525252525252523</v>
      </c>
      <c r="L204" s="75">
        <f>L203-J203</f>
        <v>-375</v>
      </c>
      <c r="M204" s="30">
        <f>L204/J203</f>
        <v>-0.0799744081893794</v>
      </c>
      <c r="N204" s="66">
        <f>N203-L203</f>
        <v>361</v>
      </c>
      <c r="O204" s="42">
        <f>N204/L203</f>
        <v>0.08368103847936949</v>
      </c>
      <c r="P204" s="66">
        <f>P203-N203</f>
        <v>1627</v>
      </c>
      <c r="Q204" s="42">
        <f>P204/N203</f>
        <v>0.34802139037433155</v>
      </c>
      <c r="R204" s="66">
        <f>R203-P203</f>
        <v>724</v>
      </c>
      <c r="S204" s="42">
        <f>R204/P203</f>
        <v>0.1148841637575373</v>
      </c>
      <c r="T204" s="66">
        <f>T203-R203</f>
        <v>-2337</v>
      </c>
      <c r="U204" s="42">
        <f>T204/R203</f>
        <v>-0.3326216908625107</v>
      </c>
      <c r="V204" s="66">
        <f>V203-T203</f>
        <v>597</v>
      </c>
      <c r="W204" s="42">
        <f>V204/T203</f>
        <v>0.127319257837492</v>
      </c>
      <c r="X204" s="66">
        <f>X203-V203</f>
        <v>444</v>
      </c>
      <c r="Y204" s="42">
        <f>X204/V203</f>
        <v>0.08399545970488081</v>
      </c>
      <c r="Z204" s="72">
        <f>Z203-X203</f>
        <v>97</v>
      </c>
      <c r="AA204" s="54">
        <f>Z204/X203</f>
        <v>0.016928446771378707</v>
      </c>
      <c r="AB204" s="101">
        <f>AB203-D203-F203-H203-J203-L203-N203-P203-R203-T203-V203-X203</f>
        <v>5827</v>
      </c>
      <c r="AC204" s="81"/>
      <c r="AD204" s="77"/>
    </row>
    <row r="205" spans="1:28" ht="27" customHeight="1" thickBot="1" thickTop="1">
      <c r="A205" s="138"/>
      <c r="B205" s="144"/>
      <c r="C205" s="18" t="s">
        <v>20</v>
      </c>
      <c r="D205" s="67">
        <f>D203-D177</f>
        <v>729</v>
      </c>
      <c r="E205" s="31">
        <f>D205/D177</f>
        <v>0.10552982049797337</v>
      </c>
      <c r="F205" s="67">
        <f>F203-F177</f>
        <v>70</v>
      </c>
      <c r="G205" s="31">
        <f>F205/F177</f>
        <v>0.01573387278040009</v>
      </c>
      <c r="H205" s="67">
        <f>H203-H177</f>
        <v>353</v>
      </c>
      <c r="I205" s="31">
        <f>H205/H177</f>
        <v>0.08605558264261336</v>
      </c>
      <c r="J205" s="67">
        <f>J203-J177</f>
        <v>628</v>
      </c>
      <c r="K205" s="31">
        <f>J205/J177</f>
        <v>0.1546417138635804</v>
      </c>
      <c r="L205" s="67">
        <f>L203-L177</f>
        <v>412</v>
      </c>
      <c r="M205" s="31">
        <f>L205/L177</f>
        <v>0.10558687852383393</v>
      </c>
      <c r="N205" s="67">
        <f>N203-N177</f>
        <v>354</v>
      </c>
      <c r="O205" s="31">
        <f>N205/N177</f>
        <v>0.08192548021291368</v>
      </c>
      <c r="P205" s="67">
        <f>P203-P177</f>
        <v>311</v>
      </c>
      <c r="Q205" s="31">
        <f>P205/P177</f>
        <v>0.05191120013353363</v>
      </c>
      <c r="R205" s="67">
        <f>R203-R177</f>
        <v>357</v>
      </c>
      <c r="S205" s="31">
        <f>R205/R177</f>
        <v>0.053531264057579846</v>
      </c>
      <c r="T205" s="67">
        <f>T203-T177</f>
        <v>-296</v>
      </c>
      <c r="U205" s="31">
        <f>T205/T177</f>
        <v>-0.05937813440320963</v>
      </c>
      <c r="V205" s="67">
        <f>V203-V177</f>
        <v>-86</v>
      </c>
      <c r="W205" s="31">
        <f>V205/V177</f>
        <v>-0.01600893521965748</v>
      </c>
      <c r="X205" s="67">
        <f>X203-X177</f>
        <v>237</v>
      </c>
      <c r="Y205" s="31">
        <f>X205/X177</f>
        <v>0.04314582195521573</v>
      </c>
      <c r="Z205" s="72">
        <f>Z203-Z177</f>
        <v>-201</v>
      </c>
      <c r="AA205" s="54">
        <f>Z205/Z177</f>
        <v>-0.033344392833443925</v>
      </c>
      <c r="AB205" s="10"/>
    </row>
    <row r="206" spans="1:28" ht="27" customHeight="1" thickBot="1">
      <c r="A206" s="168" t="s">
        <v>12</v>
      </c>
      <c r="B206" s="179"/>
      <c r="C206" s="179"/>
      <c r="D206" s="179"/>
      <c r="E206" s="179"/>
      <c r="F206" s="179"/>
      <c r="G206" s="179"/>
      <c r="H206" s="179"/>
      <c r="I206" s="179"/>
      <c r="J206" s="179"/>
      <c r="K206" s="179"/>
      <c r="L206" s="179"/>
      <c r="M206" s="179"/>
      <c r="N206" s="179"/>
      <c r="O206" s="179"/>
      <c r="P206" s="179"/>
      <c r="Q206" s="179"/>
      <c r="R206" s="179"/>
      <c r="S206" s="179"/>
      <c r="T206" s="179"/>
      <c r="U206" s="179"/>
      <c r="V206" s="179"/>
      <c r="W206" s="179"/>
      <c r="X206" s="179"/>
      <c r="Y206" s="179"/>
      <c r="Z206" s="179"/>
      <c r="AA206" s="180"/>
      <c r="AB206" s="10"/>
    </row>
    <row r="207" spans="1:28" ht="27" customHeight="1" thickBot="1">
      <c r="A207" s="138" t="s">
        <v>13</v>
      </c>
      <c r="B207" s="142" t="s">
        <v>14</v>
      </c>
      <c r="C207" s="5"/>
      <c r="D207" s="69">
        <v>10788</v>
      </c>
      <c r="E207" s="23" t="s">
        <v>24</v>
      </c>
      <c r="F207" s="69">
        <v>10978</v>
      </c>
      <c r="G207" s="23" t="s">
        <v>24</v>
      </c>
      <c r="H207" s="69">
        <v>11621</v>
      </c>
      <c r="I207" s="23" t="s">
        <v>24</v>
      </c>
      <c r="J207" s="69">
        <v>10589</v>
      </c>
      <c r="K207" s="23" t="s">
        <v>24</v>
      </c>
      <c r="L207" s="69">
        <v>10595</v>
      </c>
      <c r="M207" s="23" t="s">
        <v>24</v>
      </c>
      <c r="N207" s="69">
        <v>10274</v>
      </c>
      <c r="O207" s="23" t="s">
        <v>24</v>
      </c>
      <c r="P207" s="69">
        <v>10145</v>
      </c>
      <c r="Q207" s="23" t="s">
        <v>24</v>
      </c>
      <c r="R207" s="69">
        <v>9677</v>
      </c>
      <c r="S207" s="23" t="s">
        <v>24</v>
      </c>
      <c r="T207" s="69">
        <v>8861</v>
      </c>
      <c r="U207" s="23" t="s">
        <v>24</v>
      </c>
      <c r="V207" s="69">
        <v>10701</v>
      </c>
      <c r="W207" s="23" t="s">
        <v>24</v>
      </c>
      <c r="X207" s="69">
        <v>10660</v>
      </c>
      <c r="Y207" s="23" t="s">
        <v>24</v>
      </c>
      <c r="Z207" s="82">
        <v>10513</v>
      </c>
      <c r="AA207" s="83" t="s">
        <v>24</v>
      </c>
      <c r="AB207" s="10"/>
    </row>
    <row r="208" spans="1:28" ht="27" customHeight="1" thickBot="1" thickTop="1">
      <c r="A208" s="138"/>
      <c r="B208" s="143"/>
      <c r="C208" s="21" t="s">
        <v>19</v>
      </c>
      <c r="D208" s="75">
        <f>D207-Z181</f>
        <v>1005</v>
      </c>
      <c r="E208" s="30">
        <f>D208/Z181</f>
        <v>0.10272922416436676</v>
      </c>
      <c r="F208" s="75">
        <f>F207-D207</f>
        <v>190</v>
      </c>
      <c r="G208" s="30">
        <f>F208/D207</f>
        <v>0.017612161661104932</v>
      </c>
      <c r="H208" s="75">
        <f>H207-F207</f>
        <v>643</v>
      </c>
      <c r="I208" s="30">
        <f>H208/F207</f>
        <v>0.058571688832209874</v>
      </c>
      <c r="J208" s="75">
        <f>J207-H207</f>
        <v>-1032</v>
      </c>
      <c r="K208" s="30">
        <f>J208/H207</f>
        <v>-0.08880475002151278</v>
      </c>
      <c r="L208" s="75">
        <f>L207-J207</f>
        <v>6</v>
      </c>
      <c r="M208" s="30">
        <f>L208/J207</f>
        <v>0.0005666257436962887</v>
      </c>
      <c r="N208" s="66">
        <f>N207-L207</f>
        <v>-321</v>
      </c>
      <c r="O208" s="42">
        <f>N208/L207</f>
        <v>-0.03029731005191128</v>
      </c>
      <c r="P208" s="66">
        <f>P207-N207</f>
        <v>-129</v>
      </c>
      <c r="Q208" s="42">
        <f>P208/N207</f>
        <v>-0.01255596651742262</v>
      </c>
      <c r="R208" s="66">
        <f>R207-P207</f>
        <v>-468</v>
      </c>
      <c r="S208" s="42">
        <f>R208/P207</f>
        <v>-0.04613109906357812</v>
      </c>
      <c r="T208" s="66">
        <f>T207-R207</f>
        <v>-816</v>
      </c>
      <c r="U208" s="42">
        <f>T208/R207</f>
        <v>-0.08432365402500774</v>
      </c>
      <c r="V208" s="66">
        <f>V207-T207</f>
        <v>1840</v>
      </c>
      <c r="W208" s="42">
        <f>V208/T207</f>
        <v>0.20765150660196366</v>
      </c>
      <c r="X208" s="66">
        <f>X207-V207</f>
        <v>-41</v>
      </c>
      <c r="Y208" s="42">
        <f>X208/V207</f>
        <v>-0.0038314176245210726</v>
      </c>
      <c r="Z208" s="72">
        <f>Z207-X207</f>
        <v>-147</v>
      </c>
      <c r="AA208" s="54">
        <f>Z208/X207</f>
        <v>-0.013789868667917449</v>
      </c>
      <c r="AB208" s="10"/>
    </row>
    <row r="209" spans="1:28" ht="27" customHeight="1" thickBot="1" thickTop="1">
      <c r="A209" s="138"/>
      <c r="B209" s="144"/>
      <c r="C209" s="18" t="s">
        <v>20</v>
      </c>
      <c r="D209" s="67">
        <f>D207-D181</f>
        <v>-535</v>
      </c>
      <c r="E209" s="31">
        <f>D209/D181</f>
        <v>-0.04724896228914598</v>
      </c>
      <c r="F209" s="67">
        <f>F207-F181</f>
        <v>-922</v>
      </c>
      <c r="G209" s="31">
        <f>F209/F181</f>
        <v>-0.07747899159663865</v>
      </c>
      <c r="H209" s="67">
        <f>H207-H181</f>
        <v>-164</v>
      </c>
      <c r="I209" s="31">
        <f>H209/H181</f>
        <v>-0.01391599490878235</v>
      </c>
      <c r="J209" s="67">
        <f>J207-J181</f>
        <v>-105</v>
      </c>
      <c r="K209" s="31">
        <f>J209/J181</f>
        <v>-0.009818589863474846</v>
      </c>
      <c r="L209" s="67">
        <f>L207-L181</f>
        <v>488</v>
      </c>
      <c r="M209" s="31">
        <f>L209/L181</f>
        <v>0.048283367962798064</v>
      </c>
      <c r="N209" s="67">
        <f>N207-N181</f>
        <v>207</v>
      </c>
      <c r="O209" s="31">
        <f>N209/N181</f>
        <v>0.020562233038641103</v>
      </c>
      <c r="P209" s="67">
        <f>P207-P181</f>
        <v>228</v>
      </c>
      <c r="Q209" s="31">
        <f>P209/P181</f>
        <v>0.02299082383785419</v>
      </c>
      <c r="R209" s="67">
        <f>R207-R181</f>
        <v>-1523</v>
      </c>
      <c r="S209" s="31">
        <f>R209/R181</f>
        <v>-0.13598214285714286</v>
      </c>
      <c r="T209" s="67">
        <f>T207-T181</f>
        <v>-2680</v>
      </c>
      <c r="U209" s="31">
        <f>T209/T181</f>
        <v>-0.23221557923923403</v>
      </c>
      <c r="V209" s="67">
        <f>V207-V181</f>
        <v>-63</v>
      </c>
      <c r="W209" s="31">
        <f>V209/V181</f>
        <v>-0.005852842809364548</v>
      </c>
      <c r="X209" s="67">
        <f>X207-X181</f>
        <v>498</v>
      </c>
      <c r="Y209" s="31">
        <f>X209/X181</f>
        <v>0.04900610116118874</v>
      </c>
      <c r="Z209" s="72">
        <f>Z207-Z181</f>
        <v>730</v>
      </c>
      <c r="AA209" s="54">
        <f>Z209/Z181</f>
        <v>0.07461923745272411</v>
      </c>
      <c r="AB209" s="10"/>
    </row>
    <row r="211" ht="13.5" thickBot="1"/>
    <row r="212" spans="1:29" ht="29.25" customHeight="1" thickBot="1" thickTop="1">
      <c r="A212" s="188" t="s">
        <v>81</v>
      </c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  <c r="L212" s="189"/>
      <c r="M212" s="189"/>
      <c r="N212" s="189"/>
      <c r="O212" s="189"/>
      <c r="P212" s="189"/>
      <c r="Q212" s="189"/>
      <c r="R212" s="189"/>
      <c r="S212" s="189"/>
      <c r="T212" s="189"/>
      <c r="U212" s="189"/>
      <c r="V212" s="189"/>
      <c r="W212" s="189"/>
      <c r="X212" s="189"/>
      <c r="Y212" s="189"/>
      <c r="Z212" s="189"/>
      <c r="AA212" s="189"/>
      <c r="AB212" s="189"/>
      <c r="AC212" s="189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152" t="s">
        <v>0</v>
      </c>
      <c r="B214" s="166" t="s">
        <v>1</v>
      </c>
      <c r="C214" s="166"/>
      <c r="D214" s="190" t="s">
        <v>80</v>
      </c>
      <c r="E214" s="191"/>
      <c r="F214" s="191"/>
      <c r="G214" s="191"/>
      <c r="H214" s="191"/>
      <c r="I214" s="191"/>
      <c r="J214" s="191"/>
      <c r="K214" s="191"/>
      <c r="L214" s="191"/>
      <c r="M214" s="191"/>
      <c r="N214" s="191"/>
      <c r="O214" s="191"/>
      <c r="P214" s="191"/>
      <c r="Q214" s="191"/>
      <c r="R214" s="191"/>
      <c r="S214" s="191"/>
      <c r="T214" s="192"/>
      <c r="U214" s="192"/>
      <c r="V214" s="192"/>
      <c r="W214" s="192"/>
      <c r="X214" s="192"/>
      <c r="Y214" s="192"/>
      <c r="Z214" s="192"/>
      <c r="AA214" s="193"/>
      <c r="AB214" s="145" t="s">
        <v>21</v>
      </c>
      <c r="AC214" s="148" t="s">
        <v>22</v>
      </c>
      <c r="AD214" s="149"/>
    </row>
    <row r="215" spans="1:30" ht="20.25" customHeight="1" thickBot="1" thickTop="1">
      <c r="A215" s="152"/>
      <c r="B215" s="171"/>
      <c r="C215" s="167"/>
      <c r="D215" s="139" t="s">
        <v>4</v>
      </c>
      <c r="E215" s="140"/>
      <c r="F215" s="139" t="s">
        <v>5</v>
      </c>
      <c r="G215" s="140"/>
      <c r="H215" s="139" t="s">
        <v>25</v>
      </c>
      <c r="I215" s="140"/>
      <c r="J215" s="139" t="s">
        <v>26</v>
      </c>
      <c r="K215" s="140"/>
      <c r="L215" s="139" t="s">
        <v>27</v>
      </c>
      <c r="M215" s="140"/>
      <c r="N215" s="139" t="s">
        <v>28</v>
      </c>
      <c r="O215" s="140"/>
      <c r="P215" s="139" t="s">
        <v>29</v>
      </c>
      <c r="Q215" s="140"/>
      <c r="R215" s="139" t="s">
        <v>35</v>
      </c>
      <c r="S215" s="140"/>
      <c r="T215" s="139" t="s">
        <v>36</v>
      </c>
      <c r="U215" s="140"/>
      <c r="V215" s="139" t="s">
        <v>37</v>
      </c>
      <c r="W215" s="140"/>
      <c r="X215" s="139" t="s">
        <v>38</v>
      </c>
      <c r="Y215" s="140"/>
      <c r="Z215" s="159" t="s">
        <v>39</v>
      </c>
      <c r="AA215" s="160"/>
      <c r="AB215" s="146"/>
      <c r="AC215" s="150"/>
      <c r="AD215" s="151"/>
    </row>
    <row r="216" spans="1:30" ht="26.25" customHeight="1" thickBot="1" thickTop="1">
      <c r="A216" s="2"/>
      <c r="B216" s="1"/>
      <c r="C216" s="182" t="s">
        <v>32</v>
      </c>
      <c r="D216" s="183"/>
      <c r="E216" s="183"/>
      <c r="F216" s="183"/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4"/>
      <c r="U216" s="184"/>
      <c r="V216" s="184"/>
      <c r="W216" s="184"/>
      <c r="X216" s="184"/>
      <c r="Y216" s="184"/>
      <c r="Z216" s="185"/>
      <c r="AA216" s="186"/>
      <c r="AB216" s="147"/>
      <c r="AC216" s="24" t="s">
        <v>23</v>
      </c>
      <c r="AD216" s="25" t="s">
        <v>24</v>
      </c>
    </row>
    <row r="217" spans="1:30" ht="13.5" thickBot="1">
      <c r="A217" s="3"/>
      <c r="B217" s="3"/>
      <c r="C217" s="3"/>
      <c r="D217" s="6"/>
      <c r="E217" s="3"/>
      <c r="F217" s="36"/>
      <c r="G217" s="4"/>
      <c r="H217" s="37"/>
      <c r="I217" s="16"/>
      <c r="J217" s="36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87"/>
      <c r="AA217" s="154"/>
      <c r="AB217" s="173"/>
      <c r="AC217" s="162"/>
      <c r="AD217" s="163"/>
    </row>
    <row r="218" spans="1:30" ht="25.5" customHeight="1" thickBot="1" thickTop="1">
      <c r="A218" s="138" t="s">
        <v>6</v>
      </c>
      <c r="B218" s="142" t="s">
        <v>7</v>
      </c>
      <c r="C218" s="7"/>
      <c r="D218" s="65">
        <v>390738</v>
      </c>
      <c r="E218" s="22" t="s">
        <v>24</v>
      </c>
      <c r="F218" s="65">
        <v>388606</v>
      </c>
      <c r="G218" s="22" t="s">
        <v>24</v>
      </c>
      <c r="H218" s="65">
        <v>382879</v>
      </c>
      <c r="I218" s="22" t="s">
        <v>24</v>
      </c>
      <c r="J218" s="65">
        <v>377926</v>
      </c>
      <c r="K218" s="22" t="s">
        <v>24</v>
      </c>
      <c r="L218" s="65">
        <v>373378</v>
      </c>
      <c r="M218" s="22" t="s">
        <v>24</v>
      </c>
      <c r="N218" s="65">
        <v>373548</v>
      </c>
      <c r="O218" s="22" t="s">
        <v>24</v>
      </c>
      <c r="P218" s="65">
        <v>376078</v>
      </c>
      <c r="Q218" s="22" t="s">
        <v>24</v>
      </c>
      <c r="R218" s="65">
        <v>377826</v>
      </c>
      <c r="S218" s="22" t="s">
        <v>24</v>
      </c>
      <c r="T218" s="65">
        <v>374500</v>
      </c>
      <c r="U218" s="22" t="s">
        <v>24</v>
      </c>
      <c r="V218" s="65">
        <v>373657</v>
      </c>
      <c r="W218" s="22" t="s">
        <v>24</v>
      </c>
      <c r="X218" s="65">
        <v>372902</v>
      </c>
      <c r="Y218" s="22" t="s">
        <v>24</v>
      </c>
      <c r="Z218" s="71">
        <v>372207</v>
      </c>
      <c r="AA218" s="49" t="s">
        <v>24</v>
      </c>
      <c r="AB218" s="178"/>
      <c r="AC218" s="194"/>
      <c r="AD218" s="57"/>
    </row>
    <row r="219" spans="1:29" ht="25.5" customHeight="1" thickBot="1" thickTop="1">
      <c r="A219" s="138"/>
      <c r="B219" s="143"/>
      <c r="C219" s="17" t="s">
        <v>19</v>
      </c>
      <c r="D219" s="75">
        <f>D218-Z191</f>
        <v>873</v>
      </c>
      <c r="E219" s="30">
        <f>D219/Z191</f>
        <v>0.002239236658843446</v>
      </c>
      <c r="F219" s="75">
        <f>F218-D218</f>
        <v>-2132</v>
      </c>
      <c r="G219" s="30">
        <f>F219/D218</f>
        <v>-0.005456341589504988</v>
      </c>
      <c r="H219" s="75">
        <f>H218-F218</f>
        <v>-5727</v>
      </c>
      <c r="I219" s="30">
        <f>H219/F218</f>
        <v>-0.014737291755659975</v>
      </c>
      <c r="J219" s="75">
        <f>J218-H218</f>
        <v>-4953</v>
      </c>
      <c r="K219" s="30">
        <f>J219/H218</f>
        <v>-0.01293620177654037</v>
      </c>
      <c r="L219" s="75">
        <f>L218-J218</f>
        <v>-4548</v>
      </c>
      <c r="M219" s="30">
        <f>L219/J218</f>
        <v>-0.012034101914131339</v>
      </c>
      <c r="N219" s="66">
        <f>N218-L218</f>
        <v>170</v>
      </c>
      <c r="O219" s="42">
        <f>N219/L218</f>
        <v>0.0004553026691449416</v>
      </c>
      <c r="P219" s="66">
        <f>P218-N218</f>
        <v>2530</v>
      </c>
      <c r="Q219" s="42">
        <f>P219/N218</f>
        <v>0.006772891301787187</v>
      </c>
      <c r="R219" s="66">
        <f>R218-P218</f>
        <v>1748</v>
      </c>
      <c r="S219" s="42">
        <f>R219/P218</f>
        <v>0.00464797196326294</v>
      </c>
      <c r="T219" s="66">
        <f>T218-R218</f>
        <v>-3326</v>
      </c>
      <c r="U219" s="42">
        <f>T219/R218</f>
        <v>-0.008802993970769614</v>
      </c>
      <c r="V219" s="66">
        <f>V218-T218</f>
        <v>-843</v>
      </c>
      <c r="W219" s="42">
        <f>V219/T218</f>
        <v>-0.0022510013351134846</v>
      </c>
      <c r="X219" s="66">
        <f>X218-V218</f>
        <v>-755</v>
      </c>
      <c r="Y219" s="42">
        <f>X219/V218</f>
        <v>-0.0020205696668334863</v>
      </c>
      <c r="Z219" s="72">
        <f>Z218-X218</f>
        <v>-695</v>
      </c>
      <c r="AA219" s="54">
        <f>Z219/X218</f>
        <v>-0.0018637604518077135</v>
      </c>
      <c r="AB219" s="71">
        <f>(D218+F218+H218+J218+L218+N218+P218+R218+T218+V218+X218+Z218)/12</f>
        <v>377853.75</v>
      </c>
      <c r="AC219" s="9"/>
    </row>
    <row r="220" spans="1:29" ht="25.5" customHeight="1" thickBot="1" thickTop="1">
      <c r="A220" s="138"/>
      <c r="B220" s="144"/>
      <c r="C220" s="18" t="s">
        <v>20</v>
      </c>
      <c r="D220" s="67">
        <f>D218-D191</f>
        <v>-4395</v>
      </c>
      <c r="E220" s="31">
        <f>D220/D191</f>
        <v>-0.0111228371206657</v>
      </c>
      <c r="F220" s="67">
        <f>F218-F191</f>
        <v>-5181</v>
      </c>
      <c r="G220" s="31">
        <f>F220/F191</f>
        <v>-0.01315685891103566</v>
      </c>
      <c r="H220" s="67">
        <f>H218-H191</f>
        <v>-8784</v>
      </c>
      <c r="I220" s="31">
        <f>H220/H191</f>
        <v>-0.02242744400160342</v>
      </c>
      <c r="J220" s="67">
        <f>J218-J191</f>
        <v>-10922</v>
      </c>
      <c r="K220" s="31">
        <f>J220/J191</f>
        <v>-0.028088096119820598</v>
      </c>
      <c r="L220" s="67">
        <f>L218-L191</f>
        <v>-12162</v>
      </c>
      <c r="M220" s="31">
        <f>L220/L191</f>
        <v>-0.0315453649426778</v>
      </c>
      <c r="N220" s="67">
        <f>N218-N191</f>
        <v>-13555</v>
      </c>
      <c r="O220" s="31">
        <f>N220/N191</f>
        <v>-0.035016520150967574</v>
      </c>
      <c r="P220" s="67">
        <f>P218-P191</f>
        <v>-14744</v>
      </c>
      <c r="Q220" s="31">
        <f>P220/P191</f>
        <v>-0.03772561421823746</v>
      </c>
      <c r="R220" s="67">
        <f>R218-R191</f>
        <v>-12833</v>
      </c>
      <c r="S220" s="31">
        <f>R220/R191</f>
        <v>-0.03284962076900826</v>
      </c>
      <c r="T220" s="67">
        <f>T218-T191</f>
        <v>-15781</v>
      </c>
      <c r="U220" s="31">
        <f>T220/T191</f>
        <v>-0.04043496865079264</v>
      </c>
      <c r="V220" s="67">
        <f>V218-V191</f>
        <v>-15619</v>
      </c>
      <c r="W220" s="31">
        <f>V220/V191</f>
        <v>-0.040123203074425344</v>
      </c>
      <c r="X220" s="67">
        <f>X218-X191</f>
        <v>-16569</v>
      </c>
      <c r="Y220" s="31">
        <f>X220/X191</f>
        <v>-0.042542320224098845</v>
      </c>
      <c r="Z220" s="72">
        <f>Z218-Z191</f>
        <v>-17658</v>
      </c>
      <c r="AA220" s="54">
        <f>Z220/Z191</f>
        <v>-0.04529260128506021</v>
      </c>
      <c r="AB220" s="10"/>
      <c r="AC220" s="43"/>
    </row>
    <row r="221" spans="1:30" ht="25.5" customHeight="1" thickBot="1" thickTop="1">
      <c r="A221" s="138" t="s">
        <v>8</v>
      </c>
      <c r="B221" s="142" t="s">
        <v>18</v>
      </c>
      <c r="C221" s="19"/>
      <c r="D221" s="68">
        <v>9974</v>
      </c>
      <c r="E221" s="23" t="s">
        <v>24</v>
      </c>
      <c r="F221" s="68">
        <v>8209</v>
      </c>
      <c r="G221" s="23" t="s">
        <v>24</v>
      </c>
      <c r="H221" s="68">
        <v>7753</v>
      </c>
      <c r="I221" s="23" t="s">
        <v>24</v>
      </c>
      <c r="J221" s="68">
        <v>7737</v>
      </c>
      <c r="K221" s="23" t="s">
        <v>24</v>
      </c>
      <c r="L221" s="68">
        <v>6591</v>
      </c>
      <c r="M221" s="23" t="s">
        <v>24</v>
      </c>
      <c r="N221" s="68">
        <v>11486</v>
      </c>
      <c r="O221" s="23" t="s">
        <v>24</v>
      </c>
      <c r="P221" s="68">
        <v>11956</v>
      </c>
      <c r="Q221" s="23" t="s">
        <v>24</v>
      </c>
      <c r="R221" s="68">
        <v>11764</v>
      </c>
      <c r="S221" s="23" t="s">
        <v>24</v>
      </c>
      <c r="T221" s="68">
        <v>10572</v>
      </c>
      <c r="U221" s="23" t="s">
        <v>24</v>
      </c>
      <c r="V221" s="68">
        <v>10766</v>
      </c>
      <c r="W221" s="23" t="s">
        <v>24</v>
      </c>
      <c r="X221" s="68">
        <v>9637</v>
      </c>
      <c r="Y221" s="23" t="s">
        <v>24</v>
      </c>
      <c r="Z221" s="73">
        <v>8934</v>
      </c>
      <c r="AA221" s="49" t="s">
        <v>24</v>
      </c>
      <c r="AB221" s="39">
        <f>D221+F221+H221+J221+L221+N221+P221+R221+T221+V221+X221+Z221</f>
        <v>115379</v>
      </c>
      <c r="AC221" s="26"/>
      <c r="AD221" s="29"/>
    </row>
    <row r="222" spans="1:30" ht="25.5" customHeight="1" thickBot="1" thickTop="1">
      <c r="A222" s="138"/>
      <c r="B222" s="143"/>
      <c r="C222" s="17" t="s">
        <v>19</v>
      </c>
      <c r="D222" s="75">
        <f>D221-Z194</f>
        <v>453</v>
      </c>
      <c r="E222" s="30">
        <f>D222/Z194</f>
        <v>0.04757903581556559</v>
      </c>
      <c r="F222" s="75">
        <f>F221-D221</f>
        <v>-1765</v>
      </c>
      <c r="G222" s="30">
        <f>F222/D221</f>
        <v>-0.17696009625025066</v>
      </c>
      <c r="H222" s="75">
        <f>H221-F221</f>
        <v>-456</v>
      </c>
      <c r="I222" s="30">
        <f>H222/F221</f>
        <v>-0.05554878791570228</v>
      </c>
      <c r="J222" s="75">
        <f>J221-H221</f>
        <v>-16</v>
      </c>
      <c r="K222" s="30">
        <f>J222/H221</f>
        <v>-0.0020637172707339093</v>
      </c>
      <c r="L222" s="75">
        <f>L221-J221</f>
        <v>-1146</v>
      </c>
      <c r="M222" s="30">
        <f>L222/J221</f>
        <v>-0.14811942613416051</v>
      </c>
      <c r="N222" s="66">
        <f>N221-L221</f>
        <v>4895</v>
      </c>
      <c r="O222" s="42">
        <f>N222/L221</f>
        <v>0.7426794113184646</v>
      </c>
      <c r="P222" s="66">
        <f>P221-N221</f>
        <v>470</v>
      </c>
      <c r="Q222" s="42">
        <f>P222/N221</f>
        <v>0.040919380114922514</v>
      </c>
      <c r="R222" s="66">
        <f>R221-P221</f>
        <v>-192</v>
      </c>
      <c r="S222" s="42">
        <f>R222/P221</f>
        <v>-0.01605888256942121</v>
      </c>
      <c r="T222" s="66">
        <f>T221-R221</f>
        <v>-1192</v>
      </c>
      <c r="U222" s="42">
        <f>T222/R221</f>
        <v>-0.10132607956477388</v>
      </c>
      <c r="V222" s="66">
        <f>V221-T221</f>
        <v>194</v>
      </c>
      <c r="W222" s="42">
        <f>V222/T221</f>
        <v>0.01835035944003027</v>
      </c>
      <c r="X222" s="66">
        <f>X221-V221</f>
        <v>-1129</v>
      </c>
      <c r="Y222" s="42">
        <f>X222/V221</f>
        <v>-0.1048671744380457</v>
      </c>
      <c r="Z222" s="72">
        <f>Z221-X221</f>
        <v>-703</v>
      </c>
      <c r="AA222" s="54">
        <f>Z222/X221</f>
        <v>-0.07294801286707482</v>
      </c>
      <c r="AB222" s="101">
        <f>AB221-D221-F221-H221-J221-L221-N221-P221-R221-T221-V221-X221</f>
        <v>8934</v>
      </c>
      <c r="AC222" s="48"/>
      <c r="AD222" s="77"/>
    </row>
    <row r="223" spans="1:30" ht="25.5" customHeight="1" thickBot="1" thickTop="1">
      <c r="A223" s="138"/>
      <c r="B223" s="144"/>
      <c r="C223" s="18" t="s">
        <v>20</v>
      </c>
      <c r="D223" s="67">
        <f>D221-D194</f>
        <v>-444</v>
      </c>
      <c r="E223" s="31">
        <f>D223/D194</f>
        <v>-0.04261854482626224</v>
      </c>
      <c r="F223" s="67">
        <f>F221-F194</f>
        <v>1031</v>
      </c>
      <c r="G223" s="31">
        <f>F223/F194</f>
        <v>0.14363332404569518</v>
      </c>
      <c r="H223" s="67">
        <f>H221-H194</f>
        <v>878</v>
      </c>
      <c r="I223" s="31">
        <f>H223/H194</f>
        <v>0.1277090909090909</v>
      </c>
      <c r="J223" s="67">
        <f>J221-J194</f>
        <v>292</v>
      </c>
      <c r="K223" s="31">
        <f>J223/J194</f>
        <v>0.03922095366017461</v>
      </c>
      <c r="L223" s="67">
        <f>L221-L194</f>
        <v>458</v>
      </c>
      <c r="M223" s="31">
        <f>L223/L194</f>
        <v>0.07467797162889288</v>
      </c>
      <c r="N223" s="67">
        <f>N221-N194</f>
        <v>404</v>
      </c>
      <c r="O223" s="31">
        <f>N223/N194</f>
        <v>0.036455513445226496</v>
      </c>
      <c r="P223" s="67">
        <f>P221-P194</f>
        <v>-1461</v>
      </c>
      <c r="Q223" s="31">
        <f>P223/P194</f>
        <v>-0.10889170455392412</v>
      </c>
      <c r="R223" s="67">
        <f>R221-R194</f>
        <v>1329</v>
      </c>
      <c r="S223" s="31">
        <f>R223/R194</f>
        <v>0.12735984666986105</v>
      </c>
      <c r="T223" s="67">
        <f>T221-T194</f>
        <v>-363</v>
      </c>
      <c r="U223" s="31">
        <f>T223/T194</f>
        <v>-0.033196159122085046</v>
      </c>
      <c r="V223" s="67">
        <f>V221-V194</f>
        <v>873</v>
      </c>
      <c r="W223" s="31">
        <f>V223/V194</f>
        <v>0.08824421307995553</v>
      </c>
      <c r="X223" s="67">
        <f>X221-X194</f>
        <v>176</v>
      </c>
      <c r="Y223" s="31">
        <f>X223/X194</f>
        <v>0.018602684705633653</v>
      </c>
      <c r="Z223" s="72">
        <f>Z221-Z194</f>
        <v>-587</v>
      </c>
      <c r="AA223" s="54">
        <f>Z223/Z194</f>
        <v>-0.061653187690368656</v>
      </c>
      <c r="AB223" s="40"/>
      <c r="AC223" s="76"/>
      <c r="AD223" s="47"/>
    </row>
    <row r="224" spans="1:30" ht="25.5" customHeight="1" thickBot="1" thickTop="1">
      <c r="A224" s="138" t="s">
        <v>9</v>
      </c>
      <c r="B224" s="142" t="s">
        <v>16</v>
      </c>
      <c r="C224" s="20"/>
      <c r="D224" s="69">
        <v>5568</v>
      </c>
      <c r="E224" s="23" t="s">
        <v>24</v>
      </c>
      <c r="F224" s="69">
        <v>6493</v>
      </c>
      <c r="G224" s="23" t="s">
        <v>24</v>
      </c>
      <c r="H224" s="69">
        <v>10234</v>
      </c>
      <c r="I224" s="23" t="s">
        <v>24</v>
      </c>
      <c r="J224" s="69">
        <v>9509</v>
      </c>
      <c r="K224" s="23" t="s">
        <v>24</v>
      </c>
      <c r="L224" s="69">
        <v>8225</v>
      </c>
      <c r="M224" s="23" t="s">
        <v>24</v>
      </c>
      <c r="N224" s="69">
        <v>8047</v>
      </c>
      <c r="O224" s="23" t="s">
        <v>24</v>
      </c>
      <c r="P224" s="69">
        <v>6502</v>
      </c>
      <c r="Q224" s="23" t="s">
        <v>24</v>
      </c>
      <c r="R224" s="69">
        <v>7035</v>
      </c>
      <c r="S224" s="23" t="s">
        <v>24</v>
      </c>
      <c r="T224" s="69">
        <v>10345</v>
      </c>
      <c r="U224" s="23" t="s">
        <v>24</v>
      </c>
      <c r="V224" s="69">
        <v>7610</v>
      </c>
      <c r="W224" s="23" t="s">
        <v>24</v>
      </c>
      <c r="X224" s="69">
        <v>6886</v>
      </c>
      <c r="Y224" s="23" t="s">
        <v>24</v>
      </c>
      <c r="Z224" s="74">
        <v>5809</v>
      </c>
      <c r="AA224" s="49" t="s">
        <v>24</v>
      </c>
      <c r="AB224" s="39">
        <f>D224+F224+H224+J224+L224+N224+P224+R224+T224+V224+X224+Z224</f>
        <v>92263</v>
      </c>
      <c r="AC224" s="26"/>
      <c r="AD224" s="29"/>
    </row>
    <row r="225" spans="1:30" ht="25.5" customHeight="1" thickBot="1" thickTop="1">
      <c r="A225" s="138"/>
      <c r="B225" s="143"/>
      <c r="C225" s="21" t="s">
        <v>19</v>
      </c>
      <c r="D225" s="75">
        <f>D224-Z197</f>
        <v>322</v>
      </c>
      <c r="E225" s="30">
        <f>D225/Z197</f>
        <v>0.06138009912314144</v>
      </c>
      <c r="F225" s="75">
        <f>F224-D224</f>
        <v>925</v>
      </c>
      <c r="G225" s="30">
        <f>F225/D224</f>
        <v>0.1661278735632184</v>
      </c>
      <c r="H225" s="75">
        <f>H224-F224</f>
        <v>3741</v>
      </c>
      <c r="I225" s="30">
        <f>H225/F224</f>
        <v>0.5761589403973509</v>
      </c>
      <c r="J225" s="75">
        <f>J224-H224</f>
        <v>-725</v>
      </c>
      <c r="K225" s="30">
        <f>J225/H224</f>
        <v>-0.07084229040453391</v>
      </c>
      <c r="L225" s="75">
        <f>L224-J224</f>
        <v>-1284</v>
      </c>
      <c r="M225" s="30">
        <f>L225/J224</f>
        <v>-0.1350299716058471</v>
      </c>
      <c r="N225" s="66">
        <f>N224-L224</f>
        <v>-178</v>
      </c>
      <c r="O225" s="42">
        <f>N225/L224</f>
        <v>-0.02164133738601824</v>
      </c>
      <c r="P225" s="66">
        <f>P224-N224</f>
        <v>-1545</v>
      </c>
      <c r="Q225" s="42">
        <f>P225/N224</f>
        <v>-0.19199701752205792</v>
      </c>
      <c r="R225" s="66">
        <f>R224-P224</f>
        <v>533</v>
      </c>
      <c r="S225" s="42">
        <f>R225/P224</f>
        <v>0.08197477699169486</v>
      </c>
      <c r="T225" s="66">
        <f>T224-R224</f>
        <v>3310</v>
      </c>
      <c r="U225" s="42">
        <f>T225/R224</f>
        <v>0.4705046197583511</v>
      </c>
      <c r="V225" s="66">
        <f>V224-T224</f>
        <v>-2735</v>
      </c>
      <c r="W225" s="42">
        <f>V225/T224</f>
        <v>-0.264378927017883</v>
      </c>
      <c r="X225" s="66">
        <f>X224-V224</f>
        <v>-724</v>
      </c>
      <c r="Y225" s="42">
        <f>X225/V224</f>
        <v>-0.09513797634691196</v>
      </c>
      <c r="Z225" s="72">
        <f>Z224-X224</f>
        <v>-1077</v>
      </c>
      <c r="AA225" s="54">
        <f>Z225/X224</f>
        <v>-0.15640429857682253</v>
      </c>
      <c r="AB225" s="101">
        <f>AB224-D224-F224-H224-J224-L224-N224-P224-R224-T224-V224-X224</f>
        <v>5809</v>
      </c>
      <c r="AC225" s="48"/>
      <c r="AD225" s="77"/>
    </row>
    <row r="226" spans="1:30" ht="25.5" customHeight="1" thickBot="1" thickTop="1">
      <c r="A226" s="138"/>
      <c r="B226" s="144"/>
      <c r="C226" s="18" t="s">
        <v>20</v>
      </c>
      <c r="D226" s="67">
        <f>D224-D197</f>
        <v>1016</v>
      </c>
      <c r="E226" s="31">
        <f>D226/D197</f>
        <v>0.22319859402460457</v>
      </c>
      <c r="F226" s="67">
        <f>F224-F197</f>
        <v>1090</v>
      </c>
      <c r="G226" s="31">
        <f>F226/F197</f>
        <v>0.20173977419951877</v>
      </c>
      <c r="H226" s="67">
        <f>H224-H197</f>
        <v>4380</v>
      </c>
      <c r="I226" s="31">
        <f>H226/H197</f>
        <v>0.7482063546293133</v>
      </c>
      <c r="J226" s="67">
        <f>J224-J197</f>
        <v>2369</v>
      </c>
      <c r="K226" s="31">
        <f>J226/J197</f>
        <v>0.3317927170868347</v>
      </c>
      <c r="L226" s="67">
        <f>L224-L197</f>
        <v>1887</v>
      </c>
      <c r="M226" s="31">
        <f>L226/L197</f>
        <v>0.29772798990217736</v>
      </c>
      <c r="N226" s="67">
        <f>N224-N197</f>
        <v>1444</v>
      </c>
      <c r="O226" s="31">
        <f>N226/N197</f>
        <v>0.2186884749356353</v>
      </c>
      <c r="P226" s="67">
        <f>P224-P197</f>
        <v>-453</v>
      </c>
      <c r="Q226" s="31">
        <f>P226/P197</f>
        <v>-0.06513299784327822</v>
      </c>
      <c r="R226" s="67">
        <f>R224-R197</f>
        <v>1193</v>
      </c>
      <c r="S226" s="31">
        <f>R226/R197</f>
        <v>0.20421088668264292</v>
      </c>
      <c r="T226" s="67">
        <f>T224-T197</f>
        <v>83</v>
      </c>
      <c r="U226" s="31">
        <f>T226/T197</f>
        <v>0.008088091989865523</v>
      </c>
      <c r="V226" s="67">
        <f>V224-V197</f>
        <v>965</v>
      </c>
      <c r="W226" s="31">
        <f>V226/V197</f>
        <v>0.145221971407073</v>
      </c>
      <c r="X226" s="67">
        <f>X224-X197</f>
        <v>1045</v>
      </c>
      <c r="Y226" s="31">
        <f>X226/X197</f>
        <v>0.17890772128060264</v>
      </c>
      <c r="Z226" s="72">
        <f>Z224-Z197</f>
        <v>563</v>
      </c>
      <c r="AA226" s="54">
        <f>Z226/Z197</f>
        <v>0.1073198627525734</v>
      </c>
      <c r="AB226" s="40"/>
      <c r="AC226" s="48"/>
      <c r="AD226" s="47"/>
    </row>
    <row r="227" spans="1:30" ht="25.5" customHeight="1" thickBot="1" thickTop="1">
      <c r="A227" s="138" t="s">
        <v>10</v>
      </c>
      <c r="B227" s="142" t="s">
        <v>17</v>
      </c>
      <c r="C227" s="20"/>
      <c r="D227" s="69">
        <v>3035</v>
      </c>
      <c r="E227" s="23" t="s">
        <v>24</v>
      </c>
      <c r="F227" s="69">
        <v>2943</v>
      </c>
      <c r="G227" s="23" t="s">
        <v>24</v>
      </c>
      <c r="H227" s="69">
        <v>5175</v>
      </c>
      <c r="I227" s="23" t="s">
        <v>24</v>
      </c>
      <c r="J227" s="69">
        <v>4722</v>
      </c>
      <c r="K227" s="23" t="s">
        <v>24</v>
      </c>
      <c r="L227" s="69">
        <v>4360</v>
      </c>
      <c r="M227" s="23" t="s">
        <v>24</v>
      </c>
      <c r="N227" s="69">
        <v>5665</v>
      </c>
      <c r="O227" s="23" t="s">
        <v>24</v>
      </c>
      <c r="P227" s="69">
        <v>3531</v>
      </c>
      <c r="Q227" s="23" t="s">
        <v>24</v>
      </c>
      <c r="R227" s="69">
        <v>4203</v>
      </c>
      <c r="S227" s="23" t="s">
        <v>24</v>
      </c>
      <c r="T227" s="69">
        <v>3908</v>
      </c>
      <c r="U227" s="23" t="s">
        <v>24</v>
      </c>
      <c r="V227" s="69">
        <v>3316</v>
      </c>
      <c r="W227" s="23" t="s">
        <v>24</v>
      </c>
      <c r="X227" s="69">
        <v>3501</v>
      </c>
      <c r="Y227" s="23" t="s">
        <v>24</v>
      </c>
      <c r="Z227" s="74">
        <v>2559</v>
      </c>
      <c r="AA227" s="49" t="s">
        <v>24</v>
      </c>
      <c r="AB227" s="39">
        <f>D227+F227+H227+J227+L227+N227+P227+R227+T227+V227+X227+Z227</f>
        <v>46918</v>
      </c>
      <c r="AC227" s="26"/>
      <c r="AD227" s="29"/>
    </row>
    <row r="228" spans="1:30" ht="25.5" customHeight="1" thickBot="1" thickTop="1">
      <c r="A228" s="138"/>
      <c r="B228" s="143"/>
      <c r="C228" s="21" t="s">
        <v>19</v>
      </c>
      <c r="D228" s="75">
        <f>D227-Z200</f>
        <v>720</v>
      </c>
      <c r="E228" s="30">
        <f>D228/Z200</f>
        <v>0.31101511879049676</v>
      </c>
      <c r="F228" s="75">
        <f>F227-D227</f>
        <v>-92</v>
      </c>
      <c r="G228" s="30">
        <f>F228/D227</f>
        <v>-0.030313014827018123</v>
      </c>
      <c r="H228" s="75">
        <f>H227-F227</f>
        <v>2232</v>
      </c>
      <c r="I228" s="30">
        <f>H228/F227</f>
        <v>0.7584097859327217</v>
      </c>
      <c r="J228" s="75">
        <f>J227-H227</f>
        <v>-453</v>
      </c>
      <c r="K228" s="30">
        <f>J228/H227</f>
        <v>-0.08753623188405797</v>
      </c>
      <c r="L228" s="75">
        <f>L227-J227</f>
        <v>-362</v>
      </c>
      <c r="M228" s="30">
        <f>L228/J227</f>
        <v>-0.07666243117323168</v>
      </c>
      <c r="N228" s="66">
        <f>N227-L227</f>
        <v>1305</v>
      </c>
      <c r="O228" s="42">
        <f>N228/L227</f>
        <v>0.2993119266055046</v>
      </c>
      <c r="P228" s="66">
        <f>P227-N227</f>
        <v>-2134</v>
      </c>
      <c r="Q228" s="42">
        <f>P228/N227</f>
        <v>-0.3766990291262136</v>
      </c>
      <c r="R228" s="66">
        <f>R227-P227</f>
        <v>672</v>
      </c>
      <c r="S228" s="42">
        <f>R228/P227</f>
        <v>0.1903143585386576</v>
      </c>
      <c r="T228" s="66">
        <f>T227-R227</f>
        <v>-295</v>
      </c>
      <c r="U228" s="42">
        <f>T228/R227</f>
        <v>-0.0701879609802522</v>
      </c>
      <c r="V228" s="66">
        <f>V227-T227</f>
        <v>-592</v>
      </c>
      <c r="W228" s="42">
        <f>V228/T227</f>
        <v>-0.15148413510747186</v>
      </c>
      <c r="X228" s="66">
        <f>X227-V227</f>
        <v>185</v>
      </c>
      <c r="Y228" s="42">
        <f>X228/V227</f>
        <v>0.05579010856453558</v>
      </c>
      <c r="Z228" s="72">
        <f>Z227-X227</f>
        <v>-942</v>
      </c>
      <c r="AA228" s="54">
        <f>Z228/X227</f>
        <v>-0.26906598114824337</v>
      </c>
      <c r="AB228" s="101">
        <f>AB227-D227-F227-H227-J227-L227-N227-P227-R227-T227-V227-X227</f>
        <v>2559</v>
      </c>
      <c r="AC228" s="48"/>
      <c r="AD228" s="77"/>
    </row>
    <row r="229" spans="1:30" ht="25.5" customHeight="1" thickBot="1" thickTop="1">
      <c r="A229" s="138"/>
      <c r="B229" s="144"/>
      <c r="C229" s="18" t="s">
        <v>20</v>
      </c>
      <c r="D229" s="67">
        <f>D227-D200</f>
        <v>1434</v>
      </c>
      <c r="E229" s="31">
        <f>D229/D200</f>
        <v>0.8956901936289818</v>
      </c>
      <c r="F229" s="67">
        <f>F227-F200</f>
        <v>902</v>
      </c>
      <c r="G229" s="31">
        <f>F229/F200</f>
        <v>0.44194022537971583</v>
      </c>
      <c r="H229" s="67">
        <f>H227-H200</f>
        <v>2550</v>
      </c>
      <c r="I229" s="31">
        <f>H229/H200</f>
        <v>0.9714285714285714</v>
      </c>
      <c r="J229" s="67">
        <f>J227-J200</f>
        <v>1603</v>
      </c>
      <c r="K229" s="31">
        <f>J229/J200</f>
        <v>0.5139467778134017</v>
      </c>
      <c r="L229" s="67">
        <f>L227-L200</f>
        <v>1671</v>
      </c>
      <c r="M229" s="31">
        <f>L229/L200</f>
        <v>0.6214206024544441</v>
      </c>
      <c r="N229" s="67">
        <f>N227-N200</f>
        <v>2567</v>
      </c>
      <c r="O229" s="31">
        <f>N229/N200</f>
        <v>0.8285990961910911</v>
      </c>
      <c r="P229" s="67">
        <f>P227-P200</f>
        <v>656</v>
      </c>
      <c r="Q229" s="31">
        <f>P229/P200</f>
        <v>0.22817391304347825</v>
      </c>
      <c r="R229" s="67">
        <f>R227-R200</f>
        <v>1550</v>
      </c>
      <c r="S229" s="31">
        <f>R229/R200</f>
        <v>0.5842442517904259</v>
      </c>
      <c r="T229" s="67">
        <f>T227-T200</f>
        <v>345</v>
      </c>
      <c r="U229" s="31">
        <f>T229/T200</f>
        <v>0.09682851529609879</v>
      </c>
      <c r="V229" s="67">
        <f>V227-V200</f>
        <v>591</v>
      </c>
      <c r="W229" s="31">
        <f>V229/V200</f>
        <v>0.21688073394495413</v>
      </c>
      <c r="X229" s="67">
        <f>X227-X200</f>
        <v>1014</v>
      </c>
      <c r="Y229" s="31">
        <f>X229/X200</f>
        <v>0.4077201447527141</v>
      </c>
      <c r="Z229" s="72">
        <f>Z227-Z200</f>
        <v>244</v>
      </c>
      <c r="AA229" s="54">
        <f>Z229/Z200</f>
        <v>0.10539956803455723</v>
      </c>
      <c r="AB229" s="40"/>
      <c r="AC229" s="76"/>
      <c r="AD229" s="47"/>
    </row>
    <row r="230" spans="1:30" ht="25.5" customHeight="1" thickBot="1" thickTop="1">
      <c r="A230" s="138" t="s">
        <v>11</v>
      </c>
      <c r="B230" s="142" t="s">
        <v>15</v>
      </c>
      <c r="C230" s="20"/>
      <c r="D230" s="69">
        <v>7249</v>
      </c>
      <c r="E230" s="23" t="s">
        <v>24</v>
      </c>
      <c r="F230" s="69">
        <v>4785</v>
      </c>
      <c r="G230" s="23" t="s">
        <v>24</v>
      </c>
      <c r="H230" s="69">
        <v>4430</v>
      </c>
      <c r="I230" s="23" t="s">
        <v>24</v>
      </c>
      <c r="J230" s="69">
        <v>4993</v>
      </c>
      <c r="K230" s="23" t="s">
        <v>24</v>
      </c>
      <c r="L230" s="69">
        <v>4349</v>
      </c>
      <c r="M230" s="23" t="s">
        <v>24</v>
      </c>
      <c r="N230" s="69">
        <v>5269</v>
      </c>
      <c r="O230" s="23" t="s">
        <v>24</v>
      </c>
      <c r="P230" s="69">
        <v>6169</v>
      </c>
      <c r="Q230" s="23" t="s">
        <v>24</v>
      </c>
      <c r="R230" s="69">
        <v>7861</v>
      </c>
      <c r="S230" s="23" t="s">
        <v>24</v>
      </c>
      <c r="T230" s="69">
        <v>5086</v>
      </c>
      <c r="U230" s="23" t="s">
        <v>24</v>
      </c>
      <c r="V230" s="69">
        <v>6175</v>
      </c>
      <c r="W230" s="23" t="s">
        <v>24</v>
      </c>
      <c r="X230" s="69">
        <v>5799</v>
      </c>
      <c r="Y230" s="23" t="s">
        <v>24</v>
      </c>
      <c r="Z230" s="74">
        <v>6160</v>
      </c>
      <c r="AA230" s="49" t="s">
        <v>24</v>
      </c>
      <c r="AB230" s="39">
        <f>D230+F230+H230+J230+L230+N230+P230+R230+T230+V230+X230+Z230</f>
        <v>68325</v>
      </c>
      <c r="AC230" s="26"/>
      <c r="AD230" s="29"/>
    </row>
    <row r="231" spans="1:30" ht="25.5" customHeight="1" thickBot="1" thickTop="1">
      <c r="A231" s="138"/>
      <c r="B231" s="143"/>
      <c r="C231" s="21" t="s">
        <v>19</v>
      </c>
      <c r="D231" s="75">
        <f>D230-Z203</f>
        <v>1422</v>
      </c>
      <c r="E231" s="30">
        <f>D231/Z203</f>
        <v>0.24403638235798866</v>
      </c>
      <c r="F231" s="75">
        <f>F230-D230</f>
        <v>-2464</v>
      </c>
      <c r="G231" s="30">
        <f>F231/D230</f>
        <v>-0.33990895295902884</v>
      </c>
      <c r="H231" s="75">
        <f>H230-F230</f>
        <v>-355</v>
      </c>
      <c r="I231" s="30">
        <f>H231/F230</f>
        <v>-0.0741901776384535</v>
      </c>
      <c r="J231" s="75">
        <f>J230-H230</f>
        <v>563</v>
      </c>
      <c r="K231" s="30">
        <f>J231/H230</f>
        <v>0.12708803611738148</v>
      </c>
      <c r="L231" s="75">
        <f>L230-J230</f>
        <v>-644</v>
      </c>
      <c r="M231" s="30">
        <f>L231/J230</f>
        <v>-0.12898057280192268</v>
      </c>
      <c r="N231" s="66">
        <f>N230-L230</f>
        <v>920</v>
      </c>
      <c r="O231" s="42">
        <f>N231/L230</f>
        <v>0.2115428834214762</v>
      </c>
      <c r="P231" s="66">
        <f>P230-N230</f>
        <v>900</v>
      </c>
      <c r="Q231" s="42">
        <f>P231/N230</f>
        <v>0.1708104004554944</v>
      </c>
      <c r="R231" s="66">
        <f>R230-P230</f>
        <v>1692</v>
      </c>
      <c r="S231" s="42">
        <f>R231/P230</f>
        <v>0.2742745988004539</v>
      </c>
      <c r="T231" s="66">
        <f>T230-R230</f>
        <v>-2775</v>
      </c>
      <c r="U231" s="42">
        <f>T231/R230</f>
        <v>-0.35300852308866554</v>
      </c>
      <c r="V231" s="66">
        <f>V230-T230</f>
        <v>1089</v>
      </c>
      <c r="W231" s="42">
        <f>V231/T230</f>
        <v>0.21411718442784114</v>
      </c>
      <c r="X231" s="66">
        <f>X230-V230</f>
        <v>-376</v>
      </c>
      <c r="Y231" s="42">
        <f>X231/V230</f>
        <v>-0.06089068825910931</v>
      </c>
      <c r="Z231" s="72">
        <f>Z230-X230</f>
        <v>361</v>
      </c>
      <c r="AA231" s="54">
        <f>Z231/X230</f>
        <v>0.06225211243317814</v>
      </c>
      <c r="AB231" s="101">
        <f>AB230-D230-F230-H230-J230-L230-N230-P230-R230-T230-V230-X230</f>
        <v>6160</v>
      </c>
      <c r="AC231" s="81"/>
      <c r="AD231" s="77"/>
    </row>
    <row r="232" spans="1:28" ht="25.5" customHeight="1" thickBot="1" thickTop="1">
      <c r="A232" s="138"/>
      <c r="B232" s="144"/>
      <c r="C232" s="18" t="s">
        <v>20</v>
      </c>
      <c r="D232" s="67">
        <f>D230-D203</f>
        <v>-388</v>
      </c>
      <c r="E232" s="31">
        <f>D232/D203</f>
        <v>-0.050805290035354195</v>
      </c>
      <c r="F232" s="67">
        <f>F230-F203</f>
        <v>266</v>
      </c>
      <c r="G232" s="31">
        <f>F232/F203</f>
        <v>0.05886258021686214</v>
      </c>
      <c r="H232" s="67">
        <f>H230-H203</f>
        <v>-25</v>
      </c>
      <c r="I232" s="31">
        <f>H232/H203</f>
        <v>-0.005611672278338945</v>
      </c>
      <c r="J232" s="67">
        <f>J230-J203</f>
        <v>304</v>
      </c>
      <c r="K232" s="31">
        <f>J232/J203</f>
        <v>0.06483258690552357</v>
      </c>
      <c r="L232" s="67">
        <f>L230-L203</f>
        <v>35</v>
      </c>
      <c r="M232" s="31">
        <f>L232/L203</f>
        <v>0.008113120074177098</v>
      </c>
      <c r="N232" s="67">
        <f>N230-N203</f>
        <v>594</v>
      </c>
      <c r="O232" s="31">
        <f>N232/N203</f>
        <v>0.12705882352941175</v>
      </c>
      <c r="P232" s="67">
        <f>P230-P203</f>
        <v>-133</v>
      </c>
      <c r="Q232" s="31">
        <f>P232/P203</f>
        <v>-0.021104411298000635</v>
      </c>
      <c r="R232" s="67">
        <f>R230-R203</f>
        <v>835</v>
      </c>
      <c r="S232" s="31">
        <f>R232/R203</f>
        <v>0.118844292627384</v>
      </c>
      <c r="T232" s="67">
        <f>T230-T203</f>
        <v>397</v>
      </c>
      <c r="U232" s="31">
        <f>T232/T203</f>
        <v>0.08466624013648966</v>
      </c>
      <c r="V232" s="67">
        <f>V230-V203</f>
        <v>889</v>
      </c>
      <c r="W232" s="31">
        <f>V232/V203</f>
        <v>0.16818009837306092</v>
      </c>
      <c r="X232" s="67">
        <f>X230-X203</f>
        <v>69</v>
      </c>
      <c r="Y232" s="31">
        <f>X232/X203</f>
        <v>0.012041884816753926</v>
      </c>
      <c r="Z232" s="72">
        <f>Z230-Z203</f>
        <v>333</v>
      </c>
      <c r="AA232" s="54">
        <f>Z232/Z203</f>
        <v>0.057147760425604946</v>
      </c>
      <c r="AB232" s="10"/>
    </row>
    <row r="233" spans="1:28" ht="25.5" customHeight="1" thickBot="1">
      <c r="A233" s="168" t="s">
        <v>12</v>
      </c>
      <c r="B233" s="179"/>
      <c r="C233" s="179"/>
      <c r="D233" s="179"/>
      <c r="E233" s="179"/>
      <c r="F233" s="179"/>
      <c r="G233" s="179"/>
      <c r="H233" s="179"/>
      <c r="I233" s="179"/>
      <c r="J233" s="179"/>
      <c r="K233" s="179"/>
      <c r="L233" s="179"/>
      <c r="M233" s="179"/>
      <c r="N233" s="179"/>
      <c r="O233" s="179"/>
      <c r="P233" s="179"/>
      <c r="Q233" s="179"/>
      <c r="R233" s="179"/>
      <c r="S233" s="179"/>
      <c r="T233" s="179"/>
      <c r="U233" s="179"/>
      <c r="V233" s="179"/>
      <c r="W233" s="179"/>
      <c r="X233" s="179"/>
      <c r="Y233" s="179"/>
      <c r="Z233" s="179"/>
      <c r="AA233" s="180"/>
      <c r="AB233" s="10"/>
    </row>
    <row r="234" spans="1:28" ht="25.5" customHeight="1" thickBot="1">
      <c r="A234" s="138" t="s">
        <v>13</v>
      </c>
      <c r="B234" s="142" t="s">
        <v>14</v>
      </c>
      <c r="C234" s="5"/>
      <c r="D234" s="69">
        <v>11772</v>
      </c>
      <c r="E234" s="23" t="s">
        <v>24</v>
      </c>
      <c r="F234" s="69">
        <v>12389</v>
      </c>
      <c r="G234" s="23" t="s">
        <v>24</v>
      </c>
      <c r="H234" s="69">
        <v>11831</v>
      </c>
      <c r="I234" s="23" t="s">
        <v>24</v>
      </c>
      <c r="J234" s="69">
        <v>10868</v>
      </c>
      <c r="K234" s="23" t="s">
        <v>24</v>
      </c>
      <c r="L234" s="69">
        <v>10335</v>
      </c>
      <c r="M234" s="23" t="s">
        <v>24</v>
      </c>
      <c r="N234" s="69">
        <v>10009</v>
      </c>
      <c r="O234" s="23" t="s">
        <v>24</v>
      </c>
      <c r="P234" s="69">
        <v>10148</v>
      </c>
      <c r="Q234" s="23" t="s">
        <v>24</v>
      </c>
      <c r="R234" s="69">
        <v>10830</v>
      </c>
      <c r="S234" s="23" t="s">
        <v>24</v>
      </c>
      <c r="T234" s="69">
        <v>10890</v>
      </c>
      <c r="U234" s="23" t="s">
        <v>24</v>
      </c>
      <c r="V234" s="69">
        <v>10839</v>
      </c>
      <c r="W234" s="23" t="s">
        <v>24</v>
      </c>
      <c r="X234" s="69">
        <v>11295</v>
      </c>
      <c r="Y234" s="23" t="s">
        <v>24</v>
      </c>
      <c r="Z234" s="82">
        <v>10933</v>
      </c>
      <c r="AA234" s="83" t="s">
        <v>24</v>
      </c>
      <c r="AB234" s="10"/>
    </row>
    <row r="235" spans="1:28" ht="25.5" customHeight="1" thickBot="1" thickTop="1">
      <c r="A235" s="138"/>
      <c r="B235" s="143"/>
      <c r="C235" s="21" t="s">
        <v>19</v>
      </c>
      <c r="D235" s="75">
        <f>D234-Z207</f>
        <v>1259</v>
      </c>
      <c r="E235" s="30">
        <f>D235/Z207</f>
        <v>0.11975649196233235</v>
      </c>
      <c r="F235" s="75">
        <f>F234-D234</f>
        <v>617</v>
      </c>
      <c r="G235" s="30">
        <f>F235/D234</f>
        <v>0.05241250424736663</v>
      </c>
      <c r="H235" s="75">
        <f>H234-F234</f>
        <v>-558</v>
      </c>
      <c r="I235" s="30">
        <f>H235/F234</f>
        <v>-0.04503995479861167</v>
      </c>
      <c r="J235" s="75">
        <f>J234-H234</f>
        <v>-963</v>
      </c>
      <c r="K235" s="30">
        <f>J235/H234</f>
        <v>-0.08139633167103373</v>
      </c>
      <c r="L235" s="75">
        <f>L234-J234</f>
        <v>-533</v>
      </c>
      <c r="M235" s="30">
        <f>L235/J234</f>
        <v>-0.04904306220095694</v>
      </c>
      <c r="N235" s="66">
        <f>N234-L234</f>
        <v>-326</v>
      </c>
      <c r="O235" s="42">
        <f>N235/L234</f>
        <v>-0.031543299467827766</v>
      </c>
      <c r="P235" s="66">
        <f>P234-N234</f>
        <v>139</v>
      </c>
      <c r="Q235" s="42">
        <f>P235/N234</f>
        <v>0.013887501248876012</v>
      </c>
      <c r="R235" s="66">
        <f>R234-P234</f>
        <v>682</v>
      </c>
      <c r="S235" s="42">
        <f>R235/P234</f>
        <v>0.06720536066219945</v>
      </c>
      <c r="T235" s="66">
        <f>T234-R234</f>
        <v>60</v>
      </c>
      <c r="U235" s="42">
        <f>T235/R234</f>
        <v>0.00554016620498615</v>
      </c>
      <c r="V235" s="66">
        <f>V234-T234</f>
        <v>-51</v>
      </c>
      <c r="W235" s="42">
        <f>V235/T234</f>
        <v>-0.004683195592286501</v>
      </c>
      <c r="X235" s="66">
        <f>X234-V234</f>
        <v>456</v>
      </c>
      <c r="Y235" s="42">
        <f>X235/V234</f>
        <v>0.04207030168834763</v>
      </c>
      <c r="Z235" s="72">
        <f>Z234-X234</f>
        <v>-362</v>
      </c>
      <c r="AA235" s="54">
        <f>Z235/X234</f>
        <v>-0.03204957945993803</v>
      </c>
      <c r="AB235" s="10"/>
    </row>
    <row r="236" spans="1:28" ht="25.5" customHeight="1" thickBot="1">
      <c r="A236" s="138"/>
      <c r="B236" s="144"/>
      <c r="C236" s="18" t="s">
        <v>20</v>
      </c>
      <c r="D236" s="67">
        <f>D234-D207</f>
        <v>984</v>
      </c>
      <c r="E236" s="31">
        <f>D236/D207</f>
        <v>0.09121245828698554</v>
      </c>
      <c r="F236" s="67">
        <f>F234-F207</f>
        <v>1411</v>
      </c>
      <c r="G236" s="31">
        <f>F236/F207</f>
        <v>0.1285297868464201</v>
      </c>
      <c r="H236" s="67">
        <f>H234-H207</f>
        <v>210</v>
      </c>
      <c r="I236" s="31">
        <f>H236/H207</f>
        <v>0.018070734016005507</v>
      </c>
      <c r="J236" s="67">
        <f>J234-J207</f>
        <v>279</v>
      </c>
      <c r="K236" s="31">
        <f>J236/J207</f>
        <v>0.02634809708187742</v>
      </c>
      <c r="L236" s="67">
        <f>L234-L207</f>
        <v>-260</v>
      </c>
      <c r="M236" s="31">
        <f>L236/L207</f>
        <v>-0.024539877300613498</v>
      </c>
      <c r="N236" s="67">
        <f>N234-N207</f>
        <v>-265</v>
      </c>
      <c r="O236" s="31">
        <f>N236/N207</f>
        <v>-0.02579326455129453</v>
      </c>
      <c r="P236" s="67">
        <f>P234-P207</f>
        <v>3</v>
      </c>
      <c r="Q236" s="31">
        <f>P236/P207</f>
        <v>0.0002957121734844751</v>
      </c>
      <c r="R236" s="67">
        <f>R234-R207</f>
        <v>1153</v>
      </c>
      <c r="S236" s="31">
        <f>R236/R207</f>
        <v>0.11914849643484551</v>
      </c>
      <c r="T236" s="67">
        <f>T234-T207</f>
        <v>2029</v>
      </c>
      <c r="U236" s="31">
        <f>T236/T207</f>
        <v>0.22898092766053493</v>
      </c>
      <c r="V236" s="67">
        <f>V234-V207</f>
        <v>138</v>
      </c>
      <c r="W236" s="31">
        <f>V236/V207</f>
        <v>0.012895991028875805</v>
      </c>
      <c r="X236" s="67">
        <f>X234-X207</f>
        <v>635</v>
      </c>
      <c r="Y236" s="31">
        <f>X236/X207</f>
        <v>0.05956848030018762</v>
      </c>
      <c r="Z236" s="67">
        <f>Z234-Z207</f>
        <v>420</v>
      </c>
      <c r="AA236" s="31">
        <f>Z236/Z207</f>
        <v>0.03995053742984876</v>
      </c>
      <c r="AB236" s="10"/>
    </row>
    <row r="238" ht="13.5" thickBot="1"/>
    <row r="239" spans="1:29" ht="34.5" customHeight="1" thickBot="1" thickTop="1">
      <c r="A239" s="188" t="s">
        <v>86</v>
      </c>
      <c r="B239" s="188"/>
      <c r="C239" s="188"/>
      <c r="D239" s="188"/>
      <c r="E239" s="188"/>
      <c r="F239" s="188"/>
      <c r="G239" s="188"/>
      <c r="H239" s="188"/>
      <c r="I239" s="188"/>
      <c r="J239" s="188"/>
      <c r="K239" s="188"/>
      <c r="L239" s="189"/>
      <c r="M239" s="189"/>
      <c r="N239" s="189"/>
      <c r="O239" s="189"/>
      <c r="P239" s="189"/>
      <c r="Q239" s="189"/>
      <c r="R239" s="189"/>
      <c r="S239" s="189"/>
      <c r="T239" s="189"/>
      <c r="U239" s="189"/>
      <c r="V239" s="189"/>
      <c r="W239" s="189"/>
      <c r="X239" s="189"/>
      <c r="Y239" s="189"/>
      <c r="Z239" s="189"/>
      <c r="AA239" s="189"/>
      <c r="AB239" s="189"/>
      <c r="AC239" s="189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152" t="s">
        <v>0</v>
      </c>
      <c r="B241" s="166" t="s">
        <v>1</v>
      </c>
      <c r="C241" s="166"/>
      <c r="D241" s="190" t="s">
        <v>85</v>
      </c>
      <c r="E241" s="191"/>
      <c r="F241" s="191"/>
      <c r="G241" s="191"/>
      <c r="H241" s="191"/>
      <c r="I241" s="191"/>
      <c r="J241" s="191"/>
      <c r="K241" s="191"/>
      <c r="L241" s="191"/>
      <c r="M241" s="191"/>
      <c r="N241" s="191"/>
      <c r="O241" s="191"/>
      <c r="P241" s="191"/>
      <c r="Q241" s="191"/>
      <c r="R241" s="191"/>
      <c r="S241" s="191"/>
      <c r="T241" s="192"/>
      <c r="U241" s="192"/>
      <c r="V241" s="192"/>
      <c r="W241" s="192"/>
      <c r="X241" s="192"/>
      <c r="Y241" s="192"/>
      <c r="Z241" s="192"/>
      <c r="AA241" s="193"/>
      <c r="AB241" s="145" t="s">
        <v>21</v>
      </c>
      <c r="AC241" s="148" t="s">
        <v>22</v>
      </c>
      <c r="AD241" s="149"/>
    </row>
    <row r="242" spans="1:30" ht="27" customHeight="1" thickBot="1" thickTop="1">
      <c r="A242" s="152"/>
      <c r="B242" s="171"/>
      <c r="C242" s="167"/>
      <c r="D242" s="139" t="s">
        <v>4</v>
      </c>
      <c r="E242" s="140"/>
      <c r="F242" s="139" t="s">
        <v>5</v>
      </c>
      <c r="G242" s="140"/>
      <c r="H242" s="139" t="s">
        <v>25</v>
      </c>
      <c r="I242" s="140"/>
      <c r="J242" s="139" t="s">
        <v>26</v>
      </c>
      <c r="K242" s="140"/>
      <c r="L242" s="139" t="s">
        <v>27</v>
      </c>
      <c r="M242" s="140"/>
      <c r="N242" s="139" t="s">
        <v>28</v>
      </c>
      <c r="O242" s="140"/>
      <c r="P242" s="139" t="s">
        <v>29</v>
      </c>
      <c r="Q242" s="140"/>
      <c r="R242" s="139" t="s">
        <v>35</v>
      </c>
      <c r="S242" s="140"/>
      <c r="T242" s="139" t="s">
        <v>36</v>
      </c>
      <c r="U242" s="140"/>
      <c r="V242" s="139" t="s">
        <v>37</v>
      </c>
      <c r="W242" s="140"/>
      <c r="X242" s="139" t="s">
        <v>38</v>
      </c>
      <c r="Y242" s="140"/>
      <c r="Z242" s="159" t="s">
        <v>39</v>
      </c>
      <c r="AA242" s="160"/>
      <c r="AB242" s="146"/>
      <c r="AC242" s="150"/>
      <c r="AD242" s="151"/>
    </row>
    <row r="243" spans="1:30" ht="26.25" customHeight="1" thickBot="1" thickTop="1">
      <c r="A243" s="2"/>
      <c r="B243" s="1"/>
      <c r="C243" s="182" t="s">
        <v>32</v>
      </c>
      <c r="D243" s="183"/>
      <c r="E243" s="183"/>
      <c r="F243" s="183"/>
      <c r="G243" s="183"/>
      <c r="H243" s="183"/>
      <c r="I243" s="183"/>
      <c r="J243" s="183"/>
      <c r="K243" s="183"/>
      <c r="L243" s="183"/>
      <c r="M243" s="183"/>
      <c r="N243" s="183"/>
      <c r="O243" s="183"/>
      <c r="P243" s="183"/>
      <c r="Q243" s="183"/>
      <c r="R243" s="183"/>
      <c r="S243" s="183"/>
      <c r="T243" s="184"/>
      <c r="U243" s="184"/>
      <c r="V243" s="184"/>
      <c r="W243" s="184"/>
      <c r="X243" s="184"/>
      <c r="Y243" s="184"/>
      <c r="Z243" s="185"/>
      <c r="AA243" s="186"/>
      <c r="AB243" s="147"/>
      <c r="AC243" s="24" t="s">
        <v>23</v>
      </c>
      <c r="AD243" s="25" t="s">
        <v>24</v>
      </c>
    </row>
    <row r="244" spans="1:30" ht="18" customHeight="1" thickBot="1">
      <c r="A244" s="3"/>
      <c r="B244" s="3"/>
      <c r="C244" s="3"/>
      <c r="D244" s="6"/>
      <c r="E244" s="3"/>
      <c r="F244" s="36"/>
      <c r="G244" s="4"/>
      <c r="H244" s="37"/>
      <c r="I244" s="16"/>
      <c r="J244" s="36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87"/>
      <c r="AA244" s="154"/>
      <c r="AB244" s="173"/>
      <c r="AC244" s="162"/>
      <c r="AD244" s="163"/>
    </row>
    <row r="245" spans="1:30" ht="27" customHeight="1" thickBot="1" thickTop="1">
      <c r="A245" s="138" t="s">
        <v>6</v>
      </c>
      <c r="B245" s="142" t="s">
        <v>7</v>
      </c>
      <c r="C245" s="7"/>
      <c r="D245" s="65">
        <v>373214</v>
      </c>
      <c r="E245" s="22" t="s">
        <v>24</v>
      </c>
      <c r="F245" s="65">
        <v>371915</v>
      </c>
      <c r="G245" s="22" t="s">
        <v>24</v>
      </c>
      <c r="H245" s="65">
        <v>365255</v>
      </c>
      <c r="I245" s="22" t="s">
        <v>24</v>
      </c>
      <c r="J245" s="65">
        <v>360807</v>
      </c>
      <c r="K245" s="22" t="s">
        <v>24</v>
      </c>
      <c r="L245" s="118">
        <v>355290</v>
      </c>
      <c r="M245" s="22" t="s">
        <v>24</v>
      </c>
      <c r="N245" s="65">
        <v>354626</v>
      </c>
      <c r="O245" s="22" t="s">
        <v>24</v>
      </c>
      <c r="P245" s="65">
        <v>356193</v>
      </c>
      <c r="Q245" s="22" t="s">
        <v>24</v>
      </c>
      <c r="R245" s="65">
        <v>356115</v>
      </c>
      <c r="S245" s="22" t="s">
        <v>24</v>
      </c>
      <c r="T245" s="65">
        <v>352398</v>
      </c>
      <c r="U245" s="22" t="s">
        <v>24</v>
      </c>
      <c r="V245" s="65">
        <v>350914</v>
      </c>
      <c r="W245" s="22" t="s">
        <v>24</v>
      </c>
      <c r="X245" s="65">
        <v>349226</v>
      </c>
      <c r="Y245" s="22" t="s">
        <v>24</v>
      </c>
      <c r="Z245" s="71">
        <v>349699</v>
      </c>
      <c r="AA245" s="49" t="s">
        <v>24</v>
      </c>
      <c r="AB245" s="178"/>
      <c r="AC245" s="194"/>
      <c r="AD245" s="57"/>
    </row>
    <row r="246" spans="1:29" ht="27" customHeight="1" thickBot="1" thickTop="1">
      <c r="A246" s="138"/>
      <c r="B246" s="143"/>
      <c r="C246" s="17" t="s">
        <v>19</v>
      </c>
      <c r="D246" s="75">
        <f>D245-Z218</f>
        <v>1007</v>
      </c>
      <c r="E246" s="30">
        <f>D246/Z218</f>
        <v>0.002705483776500711</v>
      </c>
      <c r="F246" s="75">
        <f>F245-D245</f>
        <v>-1299</v>
      </c>
      <c r="G246" s="30">
        <f>F246/D245</f>
        <v>-0.003480576827235849</v>
      </c>
      <c r="H246" s="75">
        <f>H245-F245</f>
        <v>-6660</v>
      </c>
      <c r="I246" s="30">
        <f>H246/F245</f>
        <v>-0.017907317532231827</v>
      </c>
      <c r="J246" s="75">
        <f>J245-H245</f>
        <v>-4448</v>
      </c>
      <c r="K246" s="30">
        <f>J246/H245</f>
        <v>-0.012177793596254672</v>
      </c>
      <c r="L246" s="75">
        <f>L245-J245</f>
        <v>-5517</v>
      </c>
      <c r="M246" s="30">
        <f>L246/J245</f>
        <v>-0.015290723295279748</v>
      </c>
      <c r="N246" s="66">
        <f>N245-L245</f>
        <v>-664</v>
      </c>
      <c r="O246" s="42">
        <f>N246/L245</f>
        <v>-0.001868895831574207</v>
      </c>
      <c r="P246" s="66">
        <f>P245-N245</f>
        <v>1567</v>
      </c>
      <c r="Q246" s="42">
        <f>P246/N245</f>
        <v>0.00441873974271486</v>
      </c>
      <c r="R246" s="66">
        <f>R245-P245</f>
        <v>-78</v>
      </c>
      <c r="S246" s="42">
        <f>R246/P245</f>
        <v>-0.0002189824056059496</v>
      </c>
      <c r="T246" s="66">
        <f>T245-R245</f>
        <v>-3717</v>
      </c>
      <c r="U246" s="42">
        <f>T246/R245</f>
        <v>-0.010437639526557432</v>
      </c>
      <c r="V246" s="66">
        <f>V245-T245</f>
        <v>-1484</v>
      </c>
      <c r="W246" s="42">
        <f>V246/T245</f>
        <v>-0.004211147622858245</v>
      </c>
      <c r="X246" s="66">
        <f>X245-V245</f>
        <v>-1688</v>
      </c>
      <c r="Y246" s="42">
        <f>X246/V245</f>
        <v>-0.004810295400012539</v>
      </c>
      <c r="Z246" s="72">
        <f>Z245-X245</f>
        <v>473</v>
      </c>
      <c r="AA246" s="54">
        <f>Z246/X245</f>
        <v>0.0013544237828798543</v>
      </c>
      <c r="AB246" s="74"/>
      <c r="AC246" s="9"/>
    </row>
    <row r="247" spans="1:29" ht="27" customHeight="1" thickBot="1" thickTop="1">
      <c r="A247" s="138"/>
      <c r="B247" s="144"/>
      <c r="C247" s="18" t="s">
        <v>20</v>
      </c>
      <c r="D247" s="67">
        <f>D245-D218</f>
        <v>-17524</v>
      </c>
      <c r="E247" s="31">
        <f>D247/D218</f>
        <v>-0.04484846623568734</v>
      </c>
      <c r="F247" s="67">
        <f>F245-F218</f>
        <v>-16691</v>
      </c>
      <c r="G247" s="31">
        <f>F247/F218</f>
        <v>-0.04295095803976264</v>
      </c>
      <c r="H247" s="67">
        <f>H245-H218</f>
        <v>-17624</v>
      </c>
      <c r="I247" s="31">
        <f>H247/H218</f>
        <v>-0.04603020797693266</v>
      </c>
      <c r="J247" s="67">
        <f>J245-J218</f>
        <v>-17119</v>
      </c>
      <c r="K247" s="31">
        <f>J247/J218</f>
        <v>-0.04529722749956341</v>
      </c>
      <c r="L247" s="67">
        <f>L245-L218</f>
        <v>-18088</v>
      </c>
      <c r="M247" s="31">
        <f>L247/L218</f>
        <v>-0.04844420399702178</v>
      </c>
      <c r="N247" s="67">
        <f>N245-N218</f>
        <v>-18922</v>
      </c>
      <c r="O247" s="31">
        <f>N247/N218</f>
        <v>-0.050654802060243934</v>
      </c>
      <c r="P247" s="67">
        <f>P245-P218</f>
        <v>-19885</v>
      </c>
      <c r="Q247" s="31">
        <f>P247/P218</f>
        <v>-0.05287466961640936</v>
      </c>
      <c r="R247" s="67">
        <f>R245-R218</f>
        <v>-21711</v>
      </c>
      <c r="S247" s="31">
        <f>R247/R218</f>
        <v>-0.057462959139921554</v>
      </c>
      <c r="T247" s="67">
        <f>T245-T218</f>
        <v>-22102</v>
      </c>
      <c r="U247" s="31">
        <f>T247/T218</f>
        <v>-0.0590173564753004</v>
      </c>
      <c r="V247" s="67">
        <f>V245-V218</f>
        <v>-22743</v>
      </c>
      <c r="W247" s="31">
        <f>V247/V218</f>
        <v>-0.06086598136793905</v>
      </c>
      <c r="X247" s="67">
        <f>X245-X218</f>
        <v>-23676</v>
      </c>
      <c r="Y247" s="31">
        <f>X247/X218</f>
        <v>-0.0634912121683445</v>
      </c>
      <c r="Z247" s="72">
        <f>Z245-Z218</f>
        <v>-22508</v>
      </c>
      <c r="AA247" s="54">
        <f>Z247/Z218</f>
        <v>-0.0604717267541986</v>
      </c>
      <c r="AB247" s="10"/>
      <c r="AC247" s="43"/>
    </row>
    <row r="248" spans="1:30" ht="27" customHeight="1" thickBot="1" thickTop="1">
      <c r="A248" s="138" t="s">
        <v>8</v>
      </c>
      <c r="B248" s="142" t="s">
        <v>18</v>
      </c>
      <c r="C248" s="19"/>
      <c r="D248" s="68">
        <v>10779</v>
      </c>
      <c r="E248" s="23" t="s">
        <v>24</v>
      </c>
      <c r="F248" s="68">
        <v>8887</v>
      </c>
      <c r="G248" s="23" t="s">
        <v>24</v>
      </c>
      <c r="H248" s="68">
        <v>8104</v>
      </c>
      <c r="I248" s="23" t="s">
        <v>24</v>
      </c>
      <c r="J248" s="68">
        <v>7450</v>
      </c>
      <c r="K248" s="23" t="s">
        <v>24</v>
      </c>
      <c r="L248" s="68">
        <v>7355</v>
      </c>
      <c r="M248" s="23" t="s">
        <v>24</v>
      </c>
      <c r="N248" s="68">
        <v>10572</v>
      </c>
      <c r="O248" s="23" t="s">
        <v>24</v>
      </c>
      <c r="P248" s="68">
        <v>12641</v>
      </c>
      <c r="Q248" s="23" t="s">
        <v>24</v>
      </c>
      <c r="R248" s="68">
        <v>11124</v>
      </c>
      <c r="S248" s="23" t="s">
        <v>24</v>
      </c>
      <c r="T248" s="68">
        <v>10937</v>
      </c>
      <c r="U248" s="23" t="s">
        <v>24</v>
      </c>
      <c r="V248" s="68">
        <v>10927</v>
      </c>
      <c r="W248" s="23" t="s">
        <v>24</v>
      </c>
      <c r="X248" s="68">
        <v>9766</v>
      </c>
      <c r="Y248" s="23" t="s">
        <v>24</v>
      </c>
      <c r="Z248" s="73">
        <v>9653</v>
      </c>
      <c r="AA248" s="49" t="s">
        <v>24</v>
      </c>
      <c r="AB248" s="39">
        <f>D248+F248+H248+J248+L248+N248+P248+R248+T248+V248+X248+Z248</f>
        <v>118195</v>
      </c>
      <c r="AC248" s="26"/>
      <c r="AD248" s="29"/>
    </row>
    <row r="249" spans="1:30" ht="27" customHeight="1" thickBot="1" thickTop="1">
      <c r="A249" s="138"/>
      <c r="B249" s="143"/>
      <c r="C249" s="17" t="s">
        <v>19</v>
      </c>
      <c r="D249" s="75">
        <f>D248-Z221</f>
        <v>1845</v>
      </c>
      <c r="E249" s="30">
        <f>D249/Z221</f>
        <v>0.20651443922095367</v>
      </c>
      <c r="F249" s="75">
        <f>F248-D248</f>
        <v>-1892</v>
      </c>
      <c r="G249" s="30">
        <f>F249/D248</f>
        <v>-0.1755264866870767</v>
      </c>
      <c r="H249" s="75">
        <f>H248-F248</f>
        <v>-783</v>
      </c>
      <c r="I249" s="30">
        <f>H249/F248</f>
        <v>-0.08810622257229661</v>
      </c>
      <c r="J249" s="75">
        <f>J248-H248</f>
        <v>-654</v>
      </c>
      <c r="K249" s="30">
        <f>J249/H248</f>
        <v>-0.08070088845014807</v>
      </c>
      <c r="L249" s="75">
        <f>L248-J248</f>
        <v>-95</v>
      </c>
      <c r="M249" s="30">
        <f>L249/J248</f>
        <v>-0.012751677852348993</v>
      </c>
      <c r="N249" s="66">
        <f>N248-L248</f>
        <v>3217</v>
      </c>
      <c r="O249" s="42">
        <f>N249/L248</f>
        <v>0.4373895309313392</v>
      </c>
      <c r="P249" s="66">
        <f>P248-N248</f>
        <v>2069</v>
      </c>
      <c r="Q249" s="42">
        <f>P249/N248</f>
        <v>0.19570563753310632</v>
      </c>
      <c r="R249" s="66">
        <f>R248-P248</f>
        <v>-1517</v>
      </c>
      <c r="S249" s="42">
        <f>R249/P248</f>
        <v>-0.12000632861324262</v>
      </c>
      <c r="T249" s="66">
        <f>T248-R248</f>
        <v>-187</v>
      </c>
      <c r="U249" s="42">
        <f>T249/R248</f>
        <v>-0.016810499820208557</v>
      </c>
      <c r="V249" s="66">
        <f>V248-T248</f>
        <v>-10</v>
      </c>
      <c r="W249" s="42">
        <f>V249/T248</f>
        <v>-0.0009143275121148395</v>
      </c>
      <c r="X249" s="66">
        <f>X248-V248</f>
        <v>-1161</v>
      </c>
      <c r="Y249" s="42">
        <f>X249/V248</f>
        <v>-0.10625057197766999</v>
      </c>
      <c r="Z249" s="72">
        <f>Z248-X248</f>
        <v>-113</v>
      </c>
      <c r="AA249" s="54">
        <f>Z249/X248</f>
        <v>-0.011570755682981774</v>
      </c>
      <c r="AB249" s="101">
        <f>AB248-D248-F248-H248-J248-L248-N248-P248-R248-T248-V248-X248</f>
        <v>9653</v>
      </c>
      <c r="AC249" s="48"/>
      <c r="AD249" s="77"/>
    </row>
    <row r="250" spans="1:30" ht="27" customHeight="1" thickBot="1" thickTop="1">
      <c r="A250" s="138"/>
      <c r="B250" s="144"/>
      <c r="C250" s="18" t="s">
        <v>20</v>
      </c>
      <c r="D250" s="67">
        <f>D248-D221</f>
        <v>805</v>
      </c>
      <c r="E250" s="31">
        <f>D250/D221</f>
        <v>0.08070984559855625</v>
      </c>
      <c r="F250" s="67">
        <f>F248-F221</f>
        <v>678</v>
      </c>
      <c r="G250" s="31">
        <f>F250/F221</f>
        <v>0.08259227676939944</v>
      </c>
      <c r="H250" s="67">
        <f>H248-H221</f>
        <v>351</v>
      </c>
      <c r="I250" s="31">
        <f>H250/H221</f>
        <v>0.04527279762672514</v>
      </c>
      <c r="J250" s="67">
        <f>J248-J221</f>
        <v>-287</v>
      </c>
      <c r="K250" s="31">
        <f>J250/J221</f>
        <v>-0.03709448106501228</v>
      </c>
      <c r="L250" s="67">
        <f>L248-L221</f>
        <v>764</v>
      </c>
      <c r="M250" s="31">
        <f>L250/L221</f>
        <v>0.11591564254286148</v>
      </c>
      <c r="N250" s="67">
        <f>N248-N221</f>
        <v>-914</v>
      </c>
      <c r="O250" s="31">
        <f>N250/N221</f>
        <v>-0.07957513494689186</v>
      </c>
      <c r="P250" s="67">
        <f>P248-P221</f>
        <v>685</v>
      </c>
      <c r="Q250" s="31">
        <f>P250/P221</f>
        <v>0.05729340916694547</v>
      </c>
      <c r="R250" s="67">
        <f>R248-R221</f>
        <v>-640</v>
      </c>
      <c r="S250" s="31">
        <f>R250/R221</f>
        <v>-0.05440326419585175</v>
      </c>
      <c r="T250" s="67">
        <f>T248-T221</f>
        <v>365</v>
      </c>
      <c r="U250" s="31">
        <f>T250/T221</f>
        <v>0.0345251608021188</v>
      </c>
      <c r="V250" s="67">
        <f>V248-V221</f>
        <v>161</v>
      </c>
      <c r="W250" s="31">
        <f>V250/V221</f>
        <v>0.01495448634590377</v>
      </c>
      <c r="X250" s="67">
        <f>X248-X221</f>
        <v>129</v>
      </c>
      <c r="Y250" s="31">
        <f>X250/X221</f>
        <v>0.013385908477742035</v>
      </c>
      <c r="Z250" s="72">
        <f>Z248-Z221</f>
        <v>719</v>
      </c>
      <c r="AA250" s="54">
        <f>Z250/Z221</f>
        <v>0.08047906872621446</v>
      </c>
      <c r="AB250" s="40"/>
      <c r="AC250" s="76"/>
      <c r="AD250" s="47"/>
    </row>
    <row r="251" spans="1:30" ht="27" customHeight="1" thickBot="1" thickTop="1">
      <c r="A251" s="138" t="s">
        <v>9</v>
      </c>
      <c r="B251" s="142" t="s">
        <v>16</v>
      </c>
      <c r="C251" s="20"/>
      <c r="D251" s="69">
        <v>6027</v>
      </c>
      <c r="E251" s="23" t="s">
        <v>24</v>
      </c>
      <c r="F251" s="69">
        <v>6408</v>
      </c>
      <c r="G251" s="23" t="s">
        <v>24</v>
      </c>
      <c r="H251" s="69">
        <v>11126</v>
      </c>
      <c r="I251" s="23" t="s">
        <v>24</v>
      </c>
      <c r="J251" s="69">
        <v>8651</v>
      </c>
      <c r="K251" s="23" t="s">
        <v>24</v>
      </c>
      <c r="L251" s="69">
        <v>9423</v>
      </c>
      <c r="M251" s="23" t="s">
        <v>24</v>
      </c>
      <c r="N251" s="69">
        <v>8165</v>
      </c>
      <c r="O251" s="23" t="s">
        <v>24</v>
      </c>
      <c r="P251" s="69">
        <v>8044</v>
      </c>
      <c r="Q251" s="23" t="s">
        <v>24</v>
      </c>
      <c r="R251" s="69">
        <v>7886</v>
      </c>
      <c r="S251" s="23" t="s">
        <v>24</v>
      </c>
      <c r="T251" s="69">
        <v>10893</v>
      </c>
      <c r="U251" s="23" t="s">
        <v>24</v>
      </c>
      <c r="V251" s="69">
        <v>8342</v>
      </c>
      <c r="W251" s="23" t="s">
        <v>24</v>
      </c>
      <c r="X251" s="69">
        <v>8047</v>
      </c>
      <c r="Y251" s="23" t="s">
        <v>24</v>
      </c>
      <c r="Z251" s="74">
        <v>5865</v>
      </c>
      <c r="AA251" s="49" t="s">
        <v>24</v>
      </c>
      <c r="AB251" s="39">
        <f>D251+F251+H251+J251+L251+N251+P251+R251+T251+V251+X251+Z251</f>
        <v>98877</v>
      </c>
      <c r="AC251" s="26"/>
      <c r="AD251" s="29"/>
    </row>
    <row r="252" spans="1:30" ht="27" customHeight="1" thickBot="1" thickTop="1">
      <c r="A252" s="138"/>
      <c r="B252" s="143"/>
      <c r="C252" s="21" t="s">
        <v>19</v>
      </c>
      <c r="D252" s="75">
        <f>D251-Z224</f>
        <v>218</v>
      </c>
      <c r="E252" s="30">
        <f>D252/Z224</f>
        <v>0.03752797383370632</v>
      </c>
      <c r="F252" s="75">
        <f>F251-D251</f>
        <v>381</v>
      </c>
      <c r="G252" s="30">
        <f>F252/D251</f>
        <v>0.06321553011448482</v>
      </c>
      <c r="H252" s="75">
        <f>H251-F251</f>
        <v>4718</v>
      </c>
      <c r="I252" s="30">
        <f>H252/F251</f>
        <v>0.7362671660424469</v>
      </c>
      <c r="J252" s="75">
        <f>J251-H251</f>
        <v>-2475</v>
      </c>
      <c r="K252" s="30">
        <f>J252/H251</f>
        <v>-0.22245191443465756</v>
      </c>
      <c r="L252" s="75">
        <f>L251-J251</f>
        <v>772</v>
      </c>
      <c r="M252" s="30">
        <f>L252/J251</f>
        <v>0.08923823835394752</v>
      </c>
      <c r="N252" s="66">
        <f>N251-L251</f>
        <v>-1258</v>
      </c>
      <c r="O252" s="42">
        <f>N252/L251</f>
        <v>-0.13350313063780112</v>
      </c>
      <c r="P252" s="66">
        <f>P251-N251</f>
        <v>-121</v>
      </c>
      <c r="Q252" s="42">
        <f>P252/N251</f>
        <v>-0.014819350887936313</v>
      </c>
      <c r="R252" s="66">
        <f>R251-P251</f>
        <v>-158</v>
      </c>
      <c r="S252" s="42">
        <f>R252/P251</f>
        <v>-0.01964196916956738</v>
      </c>
      <c r="T252" s="66">
        <f>T251-R251</f>
        <v>3007</v>
      </c>
      <c r="U252" s="42">
        <f>T252/R251</f>
        <v>0.3813086482373827</v>
      </c>
      <c r="V252" s="66">
        <f>V251-T251</f>
        <v>-2551</v>
      </c>
      <c r="W252" s="42">
        <f>V252/T251</f>
        <v>-0.2341870926282934</v>
      </c>
      <c r="X252" s="66">
        <f>X251-V251</f>
        <v>-295</v>
      </c>
      <c r="Y252" s="42">
        <f>X252/V251</f>
        <v>-0.03536322224886118</v>
      </c>
      <c r="Z252" s="72">
        <f>Z251-X251</f>
        <v>-2182</v>
      </c>
      <c r="AA252" s="54">
        <f>Z252/X251</f>
        <v>-0.2711569529017025</v>
      </c>
      <c r="AB252" s="101">
        <f>AB251-D251-F251-H251-J251-L251-N251-P251-R251-T251-V251-X251</f>
        <v>5865</v>
      </c>
      <c r="AC252" s="48"/>
      <c r="AD252" s="77"/>
    </row>
    <row r="253" spans="1:30" ht="27" customHeight="1" thickBot="1" thickTop="1">
      <c r="A253" s="138"/>
      <c r="B253" s="144"/>
      <c r="C253" s="18" t="s">
        <v>20</v>
      </c>
      <c r="D253" s="67">
        <f>D251-D224</f>
        <v>459</v>
      </c>
      <c r="E253" s="31">
        <f>D253/D224</f>
        <v>0.0824353448275862</v>
      </c>
      <c r="F253" s="67">
        <f>F251-F224</f>
        <v>-85</v>
      </c>
      <c r="G253" s="31">
        <f>F253/F224</f>
        <v>-0.013091021099645772</v>
      </c>
      <c r="H253" s="67">
        <f>H251-H224</f>
        <v>892</v>
      </c>
      <c r="I253" s="31">
        <f>H253/H224</f>
        <v>0.08716044557357827</v>
      </c>
      <c r="J253" s="67">
        <f>J251-J224</f>
        <v>-858</v>
      </c>
      <c r="K253" s="31">
        <f>J253/J224</f>
        <v>-0.09023030812914082</v>
      </c>
      <c r="L253" s="67">
        <f>L251-L224</f>
        <v>1198</v>
      </c>
      <c r="M253" s="31">
        <f>L253/L224</f>
        <v>0.14565349544072947</v>
      </c>
      <c r="N253" s="67">
        <f>N251-N224</f>
        <v>118</v>
      </c>
      <c r="O253" s="31">
        <f>N253/N224</f>
        <v>0.014663849881943582</v>
      </c>
      <c r="P253" s="67">
        <f>P251-P224</f>
        <v>1542</v>
      </c>
      <c r="Q253" s="31">
        <f>P253/P224</f>
        <v>0.23715779760073824</v>
      </c>
      <c r="R253" s="67">
        <f>R251-R224</f>
        <v>851</v>
      </c>
      <c r="S253" s="31">
        <f>R253/R224</f>
        <v>0.12096659559346126</v>
      </c>
      <c r="T253" s="67">
        <f>T251-T224</f>
        <v>548</v>
      </c>
      <c r="U253" s="31">
        <f>T253/T224</f>
        <v>0.052972450459159014</v>
      </c>
      <c r="V253" s="67">
        <f>V251-V224</f>
        <v>732</v>
      </c>
      <c r="W253" s="31">
        <f>V253/V224</f>
        <v>0.0961892247043364</v>
      </c>
      <c r="X253" s="67">
        <f>X251-X224</f>
        <v>1161</v>
      </c>
      <c r="Y253" s="31">
        <f>X253/X224</f>
        <v>0.16860296253267498</v>
      </c>
      <c r="Z253" s="72">
        <f>Z251-Z224</f>
        <v>56</v>
      </c>
      <c r="AA253" s="54">
        <f>Z253/Z224</f>
        <v>0.009640213461869513</v>
      </c>
      <c r="AB253" s="40"/>
      <c r="AC253" s="48"/>
      <c r="AD253" s="47"/>
    </row>
    <row r="254" spans="1:30" ht="27" customHeight="1" thickBot="1" thickTop="1">
      <c r="A254" s="138" t="s">
        <v>10</v>
      </c>
      <c r="B254" s="142" t="s">
        <v>17</v>
      </c>
      <c r="C254" s="20"/>
      <c r="D254" s="69">
        <v>2593</v>
      </c>
      <c r="E254" s="23" t="s">
        <v>24</v>
      </c>
      <c r="F254" s="69">
        <v>2344</v>
      </c>
      <c r="G254" s="23" t="s">
        <v>24</v>
      </c>
      <c r="H254" s="69">
        <v>4757</v>
      </c>
      <c r="I254" s="23" t="s">
        <v>24</v>
      </c>
      <c r="J254" s="69">
        <v>4945</v>
      </c>
      <c r="K254" s="23" t="s">
        <v>24</v>
      </c>
      <c r="L254" s="69">
        <v>4233</v>
      </c>
      <c r="M254" s="23" t="s">
        <v>24</v>
      </c>
      <c r="N254" s="69">
        <v>3774</v>
      </c>
      <c r="O254" s="23" t="s">
        <v>24</v>
      </c>
      <c r="P254" s="69">
        <v>4086</v>
      </c>
      <c r="Q254" s="23" t="s">
        <v>24</v>
      </c>
      <c r="R254" s="69">
        <v>3840</v>
      </c>
      <c r="S254" s="23" t="s">
        <v>24</v>
      </c>
      <c r="T254" s="69">
        <v>5035</v>
      </c>
      <c r="U254" s="23" t="s">
        <v>24</v>
      </c>
      <c r="V254" s="69">
        <v>5210</v>
      </c>
      <c r="W254" s="23" t="s">
        <v>24</v>
      </c>
      <c r="X254" s="69">
        <v>3402</v>
      </c>
      <c r="Y254" s="23" t="s">
        <v>24</v>
      </c>
      <c r="Z254" s="74">
        <v>3943</v>
      </c>
      <c r="AA254" s="49" t="s">
        <v>24</v>
      </c>
      <c r="AB254" s="39">
        <f>D254+F254+H254+J254+L254+N254+P254+R254+T254+V254+X254+Z254</f>
        <v>48162</v>
      </c>
      <c r="AC254" s="26"/>
      <c r="AD254" s="29"/>
    </row>
    <row r="255" spans="1:30" ht="27" customHeight="1" thickBot="1" thickTop="1">
      <c r="A255" s="138"/>
      <c r="B255" s="143"/>
      <c r="C255" s="21" t="s">
        <v>19</v>
      </c>
      <c r="D255" s="75">
        <f>D254-Z227</f>
        <v>34</v>
      </c>
      <c r="E255" s="30">
        <f>D255/Z227</f>
        <v>0.013286440015631106</v>
      </c>
      <c r="F255" s="75">
        <f>F254-D254</f>
        <v>-249</v>
      </c>
      <c r="G255" s="30">
        <f>F255/D254</f>
        <v>-0.09602776706517548</v>
      </c>
      <c r="H255" s="75">
        <f>H254-F254</f>
        <v>2413</v>
      </c>
      <c r="I255" s="30">
        <f>H255/F254</f>
        <v>1.0294368600682593</v>
      </c>
      <c r="J255" s="75">
        <f>J254-H254</f>
        <v>188</v>
      </c>
      <c r="K255" s="30">
        <f>J255/H254</f>
        <v>0.03952070632751734</v>
      </c>
      <c r="L255" s="75">
        <f>L254-J254</f>
        <v>-712</v>
      </c>
      <c r="M255" s="30">
        <f>L255/J254</f>
        <v>-0.14398382204246715</v>
      </c>
      <c r="N255" s="66">
        <f>N254-L254</f>
        <v>-459</v>
      </c>
      <c r="O255" s="42">
        <f>N255/L254</f>
        <v>-0.10843373493975904</v>
      </c>
      <c r="P255" s="66">
        <f>P254-N254</f>
        <v>312</v>
      </c>
      <c r="Q255" s="42">
        <f>P255/N254</f>
        <v>0.08267090620031796</v>
      </c>
      <c r="R255" s="66">
        <f>R254-P254</f>
        <v>-246</v>
      </c>
      <c r="S255" s="42">
        <f>R255/P254</f>
        <v>-0.06020558002936858</v>
      </c>
      <c r="T255" s="66">
        <f>T254-R254</f>
        <v>1195</v>
      </c>
      <c r="U255" s="42">
        <f>T255/R254</f>
        <v>0.3111979166666667</v>
      </c>
      <c r="V255" s="66">
        <f>V254-T254</f>
        <v>175</v>
      </c>
      <c r="W255" s="42">
        <f>V255/T254</f>
        <v>0.03475670307845084</v>
      </c>
      <c r="X255" s="66">
        <f>X254-V254</f>
        <v>-1808</v>
      </c>
      <c r="Y255" s="42">
        <f>X255/V254</f>
        <v>-0.3470249520153551</v>
      </c>
      <c r="Z255" s="72">
        <f>Z254-X254</f>
        <v>541</v>
      </c>
      <c r="AA255" s="54">
        <f>Z255/X254</f>
        <v>0.15902410346854792</v>
      </c>
      <c r="AB255" s="101">
        <f>AB254-D254-F254-H254-J254-L254-N254-P254-R254-T254-V254-X254</f>
        <v>3943</v>
      </c>
      <c r="AC255" s="48"/>
      <c r="AD255" s="77"/>
    </row>
    <row r="256" spans="1:30" ht="27" customHeight="1" thickBot="1" thickTop="1">
      <c r="A256" s="138"/>
      <c r="B256" s="144"/>
      <c r="C256" s="18" t="s">
        <v>20</v>
      </c>
      <c r="D256" s="67">
        <f>D254-D227</f>
        <v>-442</v>
      </c>
      <c r="E256" s="31">
        <f>D256/D227</f>
        <v>-0.1456342668863262</v>
      </c>
      <c r="F256" s="67">
        <f>F254-F227</f>
        <v>-599</v>
      </c>
      <c r="G256" s="31">
        <f>F256/F227</f>
        <v>-0.20353380903839619</v>
      </c>
      <c r="H256" s="67">
        <f>H254-H227</f>
        <v>-418</v>
      </c>
      <c r="I256" s="31">
        <f>H256/H227</f>
        <v>-0.08077294685990338</v>
      </c>
      <c r="J256" s="67">
        <f>J254-J227</f>
        <v>223</v>
      </c>
      <c r="K256" s="31">
        <f>J256/J227</f>
        <v>0.04722575180008471</v>
      </c>
      <c r="L256" s="67">
        <f>L254-L227</f>
        <v>-127</v>
      </c>
      <c r="M256" s="31">
        <f>L256/L227</f>
        <v>-0.02912844036697248</v>
      </c>
      <c r="N256" s="67">
        <f>N254-N227</f>
        <v>-1891</v>
      </c>
      <c r="O256" s="31">
        <f>N256/N227</f>
        <v>-0.3338040600176522</v>
      </c>
      <c r="P256" s="67">
        <f>P254-P227</f>
        <v>555</v>
      </c>
      <c r="Q256" s="31">
        <f>P256/P227</f>
        <v>0.15717926932880205</v>
      </c>
      <c r="R256" s="67">
        <f>R254-R227</f>
        <v>-363</v>
      </c>
      <c r="S256" s="31">
        <f>R256/R227</f>
        <v>-0.08636688079942897</v>
      </c>
      <c r="T256" s="67">
        <f>T254-T227</f>
        <v>1127</v>
      </c>
      <c r="U256" s="31">
        <f>T256/T227</f>
        <v>0.2883828045035824</v>
      </c>
      <c r="V256" s="67">
        <f>V254-V227</f>
        <v>1894</v>
      </c>
      <c r="W256" s="31">
        <f>V256/V227</f>
        <v>0.5711700844390832</v>
      </c>
      <c r="X256" s="67">
        <f>X254-X227</f>
        <v>-99</v>
      </c>
      <c r="Y256" s="31">
        <f>X256/X227</f>
        <v>-0.028277634961439587</v>
      </c>
      <c r="Z256" s="72">
        <f>Z254-Z227</f>
        <v>1384</v>
      </c>
      <c r="AA256" s="54">
        <f>Z256/Z227</f>
        <v>0.5408362641656898</v>
      </c>
      <c r="AB256" s="40"/>
      <c r="AC256" s="76"/>
      <c r="AD256" s="47"/>
    </row>
    <row r="257" spans="1:30" ht="27" customHeight="1" thickBot="1" thickTop="1">
      <c r="A257" s="138" t="s">
        <v>11</v>
      </c>
      <c r="B257" s="142" t="s">
        <v>15</v>
      </c>
      <c r="C257" s="20"/>
      <c r="D257" s="69">
        <v>7889</v>
      </c>
      <c r="E257" s="23" t="s">
        <v>24</v>
      </c>
      <c r="F257" s="69">
        <v>5719</v>
      </c>
      <c r="G257" s="23" t="s">
        <v>24</v>
      </c>
      <c r="H257" s="69">
        <v>5298</v>
      </c>
      <c r="I257" s="23" t="s">
        <v>24</v>
      </c>
      <c r="J257" s="69">
        <v>5072</v>
      </c>
      <c r="K257" s="23" t="s">
        <v>24</v>
      </c>
      <c r="L257" s="69">
        <v>5390</v>
      </c>
      <c r="M257" s="23" t="s">
        <v>24</v>
      </c>
      <c r="N257" s="69">
        <v>5568</v>
      </c>
      <c r="O257" s="23" t="s">
        <v>24</v>
      </c>
      <c r="P257" s="69">
        <v>7164</v>
      </c>
      <c r="Q257" s="23" t="s">
        <v>24</v>
      </c>
      <c r="R257" s="69">
        <v>7580</v>
      </c>
      <c r="S257" s="23" t="s">
        <v>24</v>
      </c>
      <c r="T257" s="69">
        <v>6402</v>
      </c>
      <c r="U257" s="23" t="s">
        <v>24</v>
      </c>
      <c r="V257" s="69">
        <v>6645</v>
      </c>
      <c r="W257" s="23" t="s">
        <v>24</v>
      </c>
      <c r="X257" s="69">
        <v>6360</v>
      </c>
      <c r="Y257" s="23" t="s">
        <v>24</v>
      </c>
      <c r="Z257" s="74">
        <v>6824</v>
      </c>
      <c r="AA257" s="49" t="s">
        <v>24</v>
      </c>
      <c r="AB257" s="39">
        <f>D257+F257+H257+J257+L257+N257+P257+R257+T257+V257+X257+Z257</f>
        <v>75911</v>
      </c>
      <c r="AC257" s="26"/>
      <c r="AD257" s="29"/>
    </row>
    <row r="258" spans="1:30" ht="27" customHeight="1" thickBot="1" thickTop="1">
      <c r="A258" s="138"/>
      <c r="B258" s="143"/>
      <c r="C258" s="21" t="s">
        <v>19</v>
      </c>
      <c r="D258" s="75">
        <f>D257-Z230</f>
        <v>1729</v>
      </c>
      <c r="E258" s="30">
        <f>D258/Z230</f>
        <v>0.2806818181818182</v>
      </c>
      <c r="F258" s="75">
        <f>F257-D257</f>
        <v>-2170</v>
      </c>
      <c r="G258" s="30">
        <f>F258/D257</f>
        <v>-0.27506654835847383</v>
      </c>
      <c r="H258" s="75">
        <f>H257-F257</f>
        <v>-421</v>
      </c>
      <c r="I258" s="30">
        <f>H258/F257</f>
        <v>-0.07361426822871131</v>
      </c>
      <c r="J258" s="75">
        <f>J257-H257</f>
        <v>-226</v>
      </c>
      <c r="K258" s="30">
        <f>J258/H257</f>
        <v>-0.04265760664401661</v>
      </c>
      <c r="L258" s="75">
        <f>L257-J257</f>
        <v>318</v>
      </c>
      <c r="M258" s="30">
        <f>L258/J257</f>
        <v>0.06269716088328076</v>
      </c>
      <c r="N258" s="66">
        <f>N257-L257</f>
        <v>178</v>
      </c>
      <c r="O258" s="42">
        <f>N258/L257</f>
        <v>0.033024118738404454</v>
      </c>
      <c r="P258" s="66">
        <f>P257-N257</f>
        <v>1596</v>
      </c>
      <c r="Q258" s="42">
        <f>P258/N257</f>
        <v>0.28663793103448276</v>
      </c>
      <c r="R258" s="66">
        <f>R257-P257</f>
        <v>416</v>
      </c>
      <c r="S258" s="42">
        <f>R258/P257</f>
        <v>0.05806811836962591</v>
      </c>
      <c r="T258" s="66">
        <f>T257-R257</f>
        <v>-1178</v>
      </c>
      <c r="U258" s="42">
        <f>T258/R257</f>
        <v>-0.1554089709762533</v>
      </c>
      <c r="V258" s="66">
        <f>V257-T257</f>
        <v>243</v>
      </c>
      <c r="W258" s="42">
        <f>V258/T257</f>
        <v>0.03795688847235239</v>
      </c>
      <c r="X258" s="66">
        <f>X257-V257</f>
        <v>-285</v>
      </c>
      <c r="Y258" s="42">
        <f>X258/V257</f>
        <v>-0.04288939051918736</v>
      </c>
      <c r="Z258" s="72">
        <f>Z257-X257</f>
        <v>464</v>
      </c>
      <c r="AA258" s="54">
        <f>Z258/X257</f>
        <v>0.0729559748427673</v>
      </c>
      <c r="AB258" s="101">
        <f>AB257-D257-F257-H257-J257-L257-N257-P257-R257-T257-V257-X257</f>
        <v>6824</v>
      </c>
      <c r="AC258" s="81"/>
      <c r="AD258" s="77"/>
    </row>
    <row r="259" spans="1:28" ht="27" customHeight="1" thickBot="1" thickTop="1">
      <c r="A259" s="138"/>
      <c r="B259" s="144"/>
      <c r="C259" s="18" t="s">
        <v>20</v>
      </c>
      <c r="D259" s="67">
        <f>D257-D230</f>
        <v>640</v>
      </c>
      <c r="E259" s="31">
        <f>D259/D230</f>
        <v>0.08828803972961788</v>
      </c>
      <c r="F259" s="67">
        <f>F257-F230</f>
        <v>934</v>
      </c>
      <c r="G259" s="31">
        <f>F259/F230</f>
        <v>0.19519331243469173</v>
      </c>
      <c r="H259" s="67">
        <f>H257-H230</f>
        <v>868</v>
      </c>
      <c r="I259" s="31">
        <f>H259/H230</f>
        <v>0.19593679458239277</v>
      </c>
      <c r="J259" s="67">
        <f>J257-J230</f>
        <v>79</v>
      </c>
      <c r="K259" s="31">
        <f>J259/J230</f>
        <v>0.015822151011415982</v>
      </c>
      <c r="L259" s="67">
        <f>L257-L230</f>
        <v>1041</v>
      </c>
      <c r="M259" s="31">
        <f>L259/L230</f>
        <v>0.23936537134973557</v>
      </c>
      <c r="N259" s="67">
        <f>N257-N230</f>
        <v>299</v>
      </c>
      <c r="O259" s="31">
        <f>N259/N230</f>
        <v>0.05674701081799203</v>
      </c>
      <c r="P259" s="67">
        <f>P257-P230</f>
        <v>995</v>
      </c>
      <c r="Q259" s="31">
        <f>P259/P230</f>
        <v>0.16129032258064516</v>
      </c>
      <c r="R259" s="67">
        <f>R257-R230</f>
        <v>-281</v>
      </c>
      <c r="S259" s="31">
        <f>R259/R230</f>
        <v>-0.035746088283933344</v>
      </c>
      <c r="T259" s="67">
        <f>T257-T230</f>
        <v>1316</v>
      </c>
      <c r="U259" s="31">
        <f>T259/T230</f>
        <v>0.2587495084545812</v>
      </c>
      <c r="V259" s="67">
        <f>V257-V230</f>
        <v>470</v>
      </c>
      <c r="W259" s="31">
        <f>V259/V230</f>
        <v>0.07611336032388664</v>
      </c>
      <c r="X259" s="67">
        <f>X257-X230</f>
        <v>561</v>
      </c>
      <c r="Y259" s="31">
        <f>X259/X230</f>
        <v>0.09674081738230729</v>
      </c>
      <c r="Z259" s="72">
        <f>Z257-Z230</f>
        <v>664</v>
      </c>
      <c r="AA259" s="54">
        <f>Z259/Z230</f>
        <v>0.10779220779220779</v>
      </c>
      <c r="AB259" s="10"/>
    </row>
    <row r="260" spans="1:28" ht="27" customHeight="1" thickBot="1">
      <c r="A260" s="168" t="s">
        <v>12</v>
      </c>
      <c r="B260" s="179"/>
      <c r="C260" s="179"/>
      <c r="D260" s="179"/>
      <c r="E260" s="179"/>
      <c r="F260" s="179"/>
      <c r="G260" s="179"/>
      <c r="H260" s="179"/>
      <c r="I260" s="179"/>
      <c r="J260" s="179"/>
      <c r="K260" s="179"/>
      <c r="L260" s="179"/>
      <c r="M260" s="179"/>
      <c r="N260" s="179"/>
      <c r="O260" s="179"/>
      <c r="P260" s="179"/>
      <c r="Q260" s="179"/>
      <c r="R260" s="179"/>
      <c r="S260" s="179"/>
      <c r="T260" s="179"/>
      <c r="U260" s="179"/>
      <c r="V260" s="179"/>
      <c r="W260" s="179"/>
      <c r="X260" s="179"/>
      <c r="Y260" s="179"/>
      <c r="Z260" s="179"/>
      <c r="AA260" s="180"/>
      <c r="AB260" s="10"/>
    </row>
    <row r="261" spans="1:28" ht="27" customHeight="1" thickBot="1">
      <c r="A261" s="138" t="s">
        <v>13</v>
      </c>
      <c r="B261" s="142" t="s">
        <v>14</v>
      </c>
      <c r="C261" s="5"/>
      <c r="D261" s="69">
        <v>11772</v>
      </c>
      <c r="E261" s="23" t="s">
        <v>24</v>
      </c>
      <c r="F261" s="69">
        <v>13056</v>
      </c>
      <c r="G261" s="23" t="s">
        <v>24</v>
      </c>
      <c r="H261" s="69">
        <v>13212</v>
      </c>
      <c r="I261" s="23" t="s">
        <v>24</v>
      </c>
      <c r="J261" s="69">
        <v>11922</v>
      </c>
      <c r="K261" s="23" t="s">
        <v>24</v>
      </c>
      <c r="L261" s="69">
        <v>11222</v>
      </c>
      <c r="M261" s="23" t="s">
        <v>24</v>
      </c>
      <c r="N261" s="69">
        <v>11282</v>
      </c>
      <c r="O261" s="23" t="s">
        <v>24</v>
      </c>
      <c r="P261" s="69">
        <v>11393</v>
      </c>
      <c r="Q261" s="23" t="s">
        <v>24</v>
      </c>
      <c r="R261" s="69">
        <v>11797</v>
      </c>
      <c r="S261" s="23" t="s">
        <v>24</v>
      </c>
      <c r="T261" s="69">
        <v>11507</v>
      </c>
      <c r="U261" s="23" t="s">
        <v>24</v>
      </c>
      <c r="V261" s="69">
        <v>11081</v>
      </c>
      <c r="W261" s="23" t="s">
        <v>24</v>
      </c>
      <c r="X261" s="69">
        <v>11678</v>
      </c>
      <c r="Y261" s="23" t="s">
        <v>24</v>
      </c>
      <c r="Z261" s="82">
        <v>11152</v>
      </c>
      <c r="AA261" s="83" t="s">
        <v>24</v>
      </c>
      <c r="AB261" s="10"/>
    </row>
    <row r="262" spans="1:28" ht="27" customHeight="1" thickBot="1" thickTop="1">
      <c r="A262" s="138"/>
      <c r="B262" s="143"/>
      <c r="C262" s="21" t="s">
        <v>19</v>
      </c>
      <c r="D262" s="75">
        <f>D261-Z234</f>
        <v>839</v>
      </c>
      <c r="E262" s="30">
        <f>D262/Z234</f>
        <v>0.07674014451660112</v>
      </c>
      <c r="F262" s="75">
        <f>F261-D261</f>
        <v>1284</v>
      </c>
      <c r="G262" s="30">
        <f>F262/D261</f>
        <v>0.109072375127421</v>
      </c>
      <c r="H262" s="75">
        <f>H261-F261</f>
        <v>156</v>
      </c>
      <c r="I262" s="30">
        <f>H262/F261</f>
        <v>0.011948529411764705</v>
      </c>
      <c r="J262" s="75">
        <f>J261-H261</f>
        <v>-1290</v>
      </c>
      <c r="K262" s="30">
        <f>J262/H261</f>
        <v>-0.09763851044504995</v>
      </c>
      <c r="L262" s="75">
        <f>L261-J261</f>
        <v>-700</v>
      </c>
      <c r="M262" s="30">
        <f>L262/J261</f>
        <v>-0.05871498070793491</v>
      </c>
      <c r="N262" s="66">
        <f>N261-L261</f>
        <v>60</v>
      </c>
      <c r="O262" s="42">
        <f>N262/L261</f>
        <v>0.005346640527535198</v>
      </c>
      <c r="P262" s="66">
        <f>P261-N261</f>
        <v>111</v>
      </c>
      <c r="Q262" s="42">
        <f>P262/N261</f>
        <v>0.009838681084914022</v>
      </c>
      <c r="R262" s="66">
        <f>R261-P261</f>
        <v>404</v>
      </c>
      <c r="S262" s="42">
        <f>R262/P261</f>
        <v>0.03546037040287896</v>
      </c>
      <c r="T262" s="66">
        <f>T261-R261</f>
        <v>-290</v>
      </c>
      <c r="U262" s="42">
        <f>T262/R261</f>
        <v>-0.024582520979910146</v>
      </c>
      <c r="V262" s="66">
        <f>V261-T261</f>
        <v>-426</v>
      </c>
      <c r="W262" s="42">
        <f>V262/T261</f>
        <v>-0.037020943773355346</v>
      </c>
      <c r="X262" s="66">
        <f>X261-V261</f>
        <v>597</v>
      </c>
      <c r="Y262" s="42">
        <f>X262/V261</f>
        <v>0.05387600397076076</v>
      </c>
      <c r="Z262" s="72">
        <f>Z261-X261</f>
        <v>-526</v>
      </c>
      <c r="AA262" s="54">
        <f>Z262/X261</f>
        <v>-0.04504195923959582</v>
      </c>
      <c r="AB262" s="10"/>
    </row>
    <row r="263" spans="1:28" ht="27" customHeight="1" thickBot="1">
      <c r="A263" s="138"/>
      <c r="B263" s="144"/>
      <c r="C263" s="18" t="s">
        <v>20</v>
      </c>
      <c r="D263" s="67">
        <f>D261-D234</f>
        <v>0</v>
      </c>
      <c r="E263" s="31">
        <f>D263/D234</f>
        <v>0</v>
      </c>
      <c r="F263" s="67">
        <f>F261-F234</f>
        <v>667</v>
      </c>
      <c r="G263" s="31">
        <f>F263/F234</f>
        <v>0.05383808216966664</v>
      </c>
      <c r="H263" s="67">
        <f>H261-H234</f>
        <v>1381</v>
      </c>
      <c r="I263" s="31">
        <f>H263/H234</f>
        <v>0.11672724199137859</v>
      </c>
      <c r="J263" s="67">
        <f>J261-J234</f>
        <v>1054</v>
      </c>
      <c r="K263" s="31">
        <f>J263/J234</f>
        <v>0.09698196540301804</v>
      </c>
      <c r="L263" s="67">
        <f>L261-L234</f>
        <v>887</v>
      </c>
      <c r="M263" s="31">
        <f>L263/L234</f>
        <v>0.08582486695694243</v>
      </c>
      <c r="N263" s="67">
        <f>N261-N234</f>
        <v>1273</v>
      </c>
      <c r="O263" s="31">
        <f>N263/N234</f>
        <v>0.12718553302028174</v>
      </c>
      <c r="P263" s="67">
        <f>P261-P234</f>
        <v>1245</v>
      </c>
      <c r="Q263" s="31">
        <f>P263/P234</f>
        <v>0.12268427276310603</v>
      </c>
      <c r="R263" s="67">
        <f>R261-R234</f>
        <v>967</v>
      </c>
      <c r="S263" s="31">
        <f>R263/R234</f>
        <v>0.08928901200369345</v>
      </c>
      <c r="T263" s="67">
        <f>T261-T234</f>
        <v>617</v>
      </c>
      <c r="U263" s="31">
        <f>T263/T234</f>
        <v>0.0566574839302112</v>
      </c>
      <c r="V263" s="67">
        <f>V261-V234</f>
        <v>242</v>
      </c>
      <c r="W263" s="31">
        <f>V263/V234</f>
        <v>0.02232678291355291</v>
      </c>
      <c r="X263" s="67">
        <f>X261-X234</f>
        <v>383</v>
      </c>
      <c r="Y263" s="31">
        <f>X263/X234</f>
        <v>0.03390880920761399</v>
      </c>
      <c r="Z263" s="67">
        <f>Z261-Z234</f>
        <v>219</v>
      </c>
      <c r="AA263" s="31">
        <f>Z263/Z234</f>
        <v>0.020031098509100887</v>
      </c>
      <c r="AB263" s="10"/>
    </row>
    <row r="265" ht="13.5" thickBot="1"/>
    <row r="266" spans="1:29" ht="26.25" customHeight="1" thickBot="1" thickTop="1">
      <c r="A266" s="188" t="s">
        <v>92</v>
      </c>
      <c r="B266" s="188"/>
      <c r="C266" s="188"/>
      <c r="D266" s="188"/>
      <c r="E266" s="188"/>
      <c r="F266" s="188"/>
      <c r="G266" s="188"/>
      <c r="H266" s="188"/>
      <c r="I266" s="188"/>
      <c r="J266" s="188"/>
      <c r="K266" s="188"/>
      <c r="L266" s="189"/>
      <c r="M266" s="189"/>
      <c r="N266" s="189"/>
      <c r="O266" s="189"/>
      <c r="P266" s="189"/>
      <c r="Q266" s="189"/>
      <c r="R266" s="189"/>
      <c r="S266" s="189"/>
      <c r="T266" s="189"/>
      <c r="U266" s="189"/>
      <c r="V266" s="189"/>
      <c r="W266" s="189"/>
      <c r="X266" s="189"/>
      <c r="Y266" s="189"/>
      <c r="Z266" s="189"/>
      <c r="AA266" s="189"/>
      <c r="AB266" s="189"/>
      <c r="AC266" s="189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152" t="s">
        <v>0</v>
      </c>
      <c r="B268" s="166" t="s">
        <v>1</v>
      </c>
      <c r="C268" s="166"/>
      <c r="D268" s="190" t="s">
        <v>89</v>
      </c>
      <c r="E268" s="191"/>
      <c r="F268" s="191"/>
      <c r="G268" s="191"/>
      <c r="H268" s="191"/>
      <c r="I268" s="191"/>
      <c r="J268" s="191"/>
      <c r="K268" s="191"/>
      <c r="L268" s="191"/>
      <c r="M268" s="191"/>
      <c r="N268" s="191"/>
      <c r="O268" s="191"/>
      <c r="P268" s="191"/>
      <c r="Q268" s="191"/>
      <c r="R268" s="191"/>
      <c r="S268" s="191"/>
      <c r="T268" s="192"/>
      <c r="U268" s="192"/>
      <c r="V268" s="192"/>
      <c r="W268" s="192"/>
      <c r="X268" s="192"/>
      <c r="Y268" s="192"/>
      <c r="Z268" s="192"/>
      <c r="AA268" s="193"/>
      <c r="AB268" s="145" t="s">
        <v>21</v>
      </c>
      <c r="AC268" s="148" t="s">
        <v>22</v>
      </c>
      <c r="AD268" s="149"/>
    </row>
    <row r="269" spans="1:30" ht="26.25" customHeight="1" thickBot="1" thickTop="1">
      <c r="A269" s="152"/>
      <c r="B269" s="171"/>
      <c r="C269" s="167"/>
      <c r="D269" s="139" t="s">
        <v>4</v>
      </c>
      <c r="E269" s="140"/>
      <c r="F269" s="139" t="s">
        <v>5</v>
      </c>
      <c r="G269" s="140"/>
      <c r="H269" s="139" t="s">
        <v>25</v>
      </c>
      <c r="I269" s="140"/>
      <c r="J269" s="139" t="s">
        <v>26</v>
      </c>
      <c r="K269" s="140"/>
      <c r="L269" s="139" t="s">
        <v>27</v>
      </c>
      <c r="M269" s="140"/>
      <c r="N269" s="139" t="s">
        <v>28</v>
      </c>
      <c r="O269" s="140"/>
      <c r="P269" s="139" t="s">
        <v>29</v>
      </c>
      <c r="Q269" s="140"/>
      <c r="R269" s="139" t="s">
        <v>35</v>
      </c>
      <c r="S269" s="140"/>
      <c r="T269" s="139" t="s">
        <v>36</v>
      </c>
      <c r="U269" s="140"/>
      <c r="V269" s="139" t="s">
        <v>37</v>
      </c>
      <c r="W269" s="140"/>
      <c r="X269" s="139" t="s">
        <v>38</v>
      </c>
      <c r="Y269" s="140"/>
      <c r="Z269" s="159" t="s">
        <v>39</v>
      </c>
      <c r="AA269" s="160"/>
      <c r="AB269" s="146"/>
      <c r="AC269" s="150"/>
      <c r="AD269" s="151"/>
    </row>
    <row r="270" spans="1:30" ht="23.25" customHeight="1" thickBot="1" thickTop="1">
      <c r="A270" s="2"/>
      <c r="B270" s="1"/>
      <c r="C270" s="182" t="s">
        <v>32</v>
      </c>
      <c r="D270" s="183"/>
      <c r="E270" s="183"/>
      <c r="F270" s="183"/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4"/>
      <c r="U270" s="184"/>
      <c r="V270" s="184"/>
      <c r="W270" s="184"/>
      <c r="X270" s="184"/>
      <c r="Y270" s="184"/>
      <c r="Z270" s="185"/>
      <c r="AA270" s="186"/>
      <c r="AB270" s="147"/>
      <c r="AC270" s="24" t="s">
        <v>23</v>
      </c>
      <c r="AD270" s="25" t="s">
        <v>24</v>
      </c>
    </row>
    <row r="271" spans="1:30" ht="13.5" thickBot="1">
      <c r="A271" s="3"/>
      <c r="B271" s="3"/>
      <c r="C271" s="3"/>
      <c r="D271" s="6"/>
      <c r="E271" s="3"/>
      <c r="F271" s="36"/>
      <c r="G271" s="4"/>
      <c r="H271" s="37"/>
      <c r="I271" s="16"/>
      <c r="J271" s="36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87"/>
      <c r="AA271" s="154"/>
      <c r="AB271" s="173"/>
      <c r="AC271" s="162"/>
      <c r="AD271" s="163"/>
    </row>
    <row r="272" spans="1:30" ht="25.5" customHeight="1" thickBot="1" thickTop="1">
      <c r="A272" s="138" t="s">
        <v>6</v>
      </c>
      <c r="B272" s="142" t="s">
        <v>7</v>
      </c>
      <c r="C272" s="7"/>
      <c r="D272" s="65">
        <v>350217</v>
      </c>
      <c r="E272" s="22" t="s">
        <v>24</v>
      </c>
      <c r="F272" s="65">
        <v>348639</v>
      </c>
      <c r="G272" s="22" t="s">
        <v>24</v>
      </c>
      <c r="H272" s="65">
        <v>343207</v>
      </c>
      <c r="I272" s="22" t="s">
        <v>24</v>
      </c>
      <c r="J272" s="65">
        <v>337127</v>
      </c>
      <c r="K272" s="22" t="s">
        <v>24</v>
      </c>
      <c r="L272" s="65">
        <v>331519</v>
      </c>
      <c r="M272" s="22" t="s">
        <v>24</v>
      </c>
      <c r="N272" s="65">
        <v>330647</v>
      </c>
      <c r="O272" s="22" t="s">
        <v>24</v>
      </c>
      <c r="P272" s="65">
        <v>333610</v>
      </c>
      <c r="Q272" s="22" t="s">
        <v>24</v>
      </c>
      <c r="R272" s="65">
        <v>334315</v>
      </c>
      <c r="S272" s="22" t="s">
        <v>24</v>
      </c>
      <c r="T272" s="65">
        <v>330579</v>
      </c>
      <c r="U272" s="22" t="s">
        <v>24</v>
      </c>
      <c r="V272" s="65">
        <v>328895</v>
      </c>
      <c r="W272" s="22" t="s">
        <v>24</v>
      </c>
      <c r="X272" s="65">
        <v>328663</v>
      </c>
      <c r="Y272" s="22" t="s">
        <v>24</v>
      </c>
      <c r="Z272" s="71">
        <v>329907</v>
      </c>
      <c r="AA272" s="49" t="s">
        <v>24</v>
      </c>
      <c r="AB272" s="178"/>
      <c r="AC272" s="194"/>
      <c r="AD272" s="57"/>
    </row>
    <row r="273" spans="1:29" ht="25.5" customHeight="1" thickBot="1" thickTop="1">
      <c r="A273" s="138"/>
      <c r="B273" s="143"/>
      <c r="C273" s="17" t="s">
        <v>19</v>
      </c>
      <c r="D273" s="75">
        <f>D272-Z245</f>
        <v>518</v>
      </c>
      <c r="E273" s="30">
        <f>D273/Z245</f>
        <v>0.001481273895550173</v>
      </c>
      <c r="F273" s="75">
        <f>F272-D272</f>
        <v>-1578</v>
      </c>
      <c r="G273" s="30">
        <f>F273/D272</f>
        <v>-0.004505777846306718</v>
      </c>
      <c r="H273" s="75">
        <f>H272-F272</f>
        <v>-5432</v>
      </c>
      <c r="I273" s="30">
        <f>H273/F272</f>
        <v>-0.015580586222424916</v>
      </c>
      <c r="J273" s="75">
        <f>J272-H272</f>
        <v>-6080</v>
      </c>
      <c r="K273" s="30">
        <f>J273/H272</f>
        <v>-0.017715256390458237</v>
      </c>
      <c r="L273" s="75">
        <f>L272-J272</f>
        <v>-5608</v>
      </c>
      <c r="M273" s="30">
        <f>L273/J272</f>
        <v>-0.01663468069896508</v>
      </c>
      <c r="N273" s="66">
        <f>N272-L272</f>
        <v>-872</v>
      </c>
      <c r="O273" s="42">
        <f>N273/L272</f>
        <v>-0.002630316814420893</v>
      </c>
      <c r="P273" s="66">
        <f>P272-N272</f>
        <v>2963</v>
      </c>
      <c r="Q273" s="42">
        <f>P273/N272</f>
        <v>0.008961218459565639</v>
      </c>
      <c r="R273" s="66">
        <f>R272-P272</f>
        <v>705</v>
      </c>
      <c r="S273" s="42">
        <f>R273/P272</f>
        <v>0.0021132460058151735</v>
      </c>
      <c r="T273" s="66">
        <f>T272-R272</f>
        <v>-3736</v>
      </c>
      <c r="U273" s="42">
        <f>T273/R272</f>
        <v>-0.011175089361829413</v>
      </c>
      <c r="V273" s="66">
        <f>V272-T272</f>
        <v>-1684</v>
      </c>
      <c r="W273" s="42">
        <f>V273/T272</f>
        <v>-0.005094092486213583</v>
      </c>
      <c r="X273" s="66">
        <f>X272-V272</f>
        <v>-232</v>
      </c>
      <c r="Y273" s="42">
        <f>X273/V272</f>
        <v>-0.0007053922984539138</v>
      </c>
      <c r="Z273" s="72">
        <f>Z272-X272</f>
        <v>1244</v>
      </c>
      <c r="AA273" s="54">
        <f>Z273/X272</f>
        <v>0.00378503208453644</v>
      </c>
      <c r="AB273" s="74"/>
      <c r="AC273" s="9"/>
    </row>
    <row r="274" spans="1:29" ht="25.5" customHeight="1" thickBot="1" thickTop="1">
      <c r="A274" s="138"/>
      <c r="B274" s="144"/>
      <c r="C274" s="18" t="s">
        <v>20</v>
      </c>
      <c r="D274" s="67">
        <f>D272-D245</f>
        <v>-22997</v>
      </c>
      <c r="E274" s="31">
        <f>D274/D245</f>
        <v>-0.06161880315315074</v>
      </c>
      <c r="F274" s="67">
        <f>F272-F245</f>
        <v>-23276</v>
      </c>
      <c r="G274" s="31">
        <f>F274/F245</f>
        <v>-0.06258419262465886</v>
      </c>
      <c r="H274" s="67">
        <f>H272-H245</f>
        <v>-22048</v>
      </c>
      <c r="I274" s="31">
        <f>H274/H245</f>
        <v>-0.06036330782603934</v>
      </c>
      <c r="J274" s="67">
        <f>J272-J245</f>
        <v>-23680</v>
      </c>
      <c r="K274" s="31">
        <f>J274/J245</f>
        <v>-0.06563065572452863</v>
      </c>
      <c r="L274" s="67">
        <f>L272-L245</f>
        <v>-23771</v>
      </c>
      <c r="M274" s="31">
        <f>L274/L245</f>
        <v>-0.06690590784992541</v>
      </c>
      <c r="N274" s="67">
        <f>N272-N245</f>
        <v>-23979</v>
      </c>
      <c r="O274" s="31">
        <f>N274/N245</f>
        <v>-0.06761771556513059</v>
      </c>
      <c r="P274" s="67">
        <f>P272-P245</f>
        <v>-22583</v>
      </c>
      <c r="Q274" s="31">
        <f>P274/P245</f>
        <v>-0.06340102135639948</v>
      </c>
      <c r="R274" s="67">
        <f>R272-R245</f>
        <v>-21800</v>
      </c>
      <c r="S274" s="31">
        <f>R274/R245</f>
        <v>-0.061216180166519245</v>
      </c>
      <c r="T274" s="67">
        <f>T272-T245</f>
        <v>-21819</v>
      </c>
      <c r="U274" s="31">
        <f>T274/T245</f>
        <v>-0.06191578839834505</v>
      </c>
      <c r="V274" s="67">
        <f>V272-V245</f>
        <v>-22019</v>
      </c>
      <c r="W274" s="31">
        <f>V274/V245</f>
        <v>-0.06274756778013986</v>
      </c>
      <c r="X274" s="67">
        <f>X272-X245</f>
        <v>-20563</v>
      </c>
      <c r="Y274" s="31">
        <f>X274/X245</f>
        <v>-0.058881641114922716</v>
      </c>
      <c r="Z274" s="72">
        <f>Z272-Z245</f>
        <v>-19792</v>
      </c>
      <c r="AA274" s="54">
        <f>Z274/Z245</f>
        <v>-0.05659724505932245</v>
      </c>
      <c r="AB274" s="10"/>
      <c r="AC274" s="43"/>
    </row>
    <row r="275" spans="1:30" ht="25.5" customHeight="1" thickBot="1" thickTop="1">
      <c r="A275" s="138" t="s">
        <v>8</v>
      </c>
      <c r="B275" s="142" t="s">
        <v>18</v>
      </c>
      <c r="C275" s="19"/>
      <c r="D275" s="68">
        <v>11141</v>
      </c>
      <c r="E275" s="23" t="s">
        <v>24</v>
      </c>
      <c r="F275" s="68">
        <v>8671</v>
      </c>
      <c r="G275" s="23" t="s">
        <v>24</v>
      </c>
      <c r="H275" s="68">
        <v>7864</v>
      </c>
      <c r="I275" s="23" t="s">
        <v>24</v>
      </c>
      <c r="J275" s="68">
        <v>7793</v>
      </c>
      <c r="K275" s="23" t="s">
        <v>24</v>
      </c>
      <c r="L275" s="68">
        <v>7686</v>
      </c>
      <c r="M275" s="23" t="s">
        <v>24</v>
      </c>
      <c r="N275" s="68">
        <v>10854</v>
      </c>
      <c r="O275" s="23" t="s">
        <v>24</v>
      </c>
      <c r="P275" s="68">
        <v>13288</v>
      </c>
      <c r="Q275" s="23" t="s">
        <v>24</v>
      </c>
      <c r="R275" s="68">
        <v>11021</v>
      </c>
      <c r="S275" s="23" t="s">
        <v>24</v>
      </c>
      <c r="T275" s="68">
        <v>10944</v>
      </c>
      <c r="U275" s="23" t="s">
        <v>24</v>
      </c>
      <c r="V275" s="68">
        <v>11319</v>
      </c>
      <c r="W275" s="23" t="s">
        <v>24</v>
      </c>
      <c r="X275" s="68">
        <v>9959</v>
      </c>
      <c r="Y275" s="23" t="s">
        <v>24</v>
      </c>
      <c r="Z275" s="73">
        <v>10182</v>
      </c>
      <c r="AA275" s="49" t="s">
        <v>24</v>
      </c>
      <c r="AB275" s="39">
        <f>D275+F275+H275+J275+L275+N275+P275+R275+T275+V275+X275+Z275</f>
        <v>120722</v>
      </c>
      <c r="AC275" s="26"/>
      <c r="AD275" s="29"/>
    </row>
    <row r="276" spans="1:30" ht="25.5" customHeight="1" thickBot="1" thickTop="1">
      <c r="A276" s="138"/>
      <c r="B276" s="143"/>
      <c r="C276" s="17" t="s">
        <v>19</v>
      </c>
      <c r="D276" s="75">
        <f>D275-Z248</f>
        <v>1488</v>
      </c>
      <c r="E276" s="30">
        <f>D276/Z248</f>
        <v>0.154148969232363</v>
      </c>
      <c r="F276" s="75">
        <f>F275-D275</f>
        <v>-2470</v>
      </c>
      <c r="G276" s="30">
        <f>F276/D275</f>
        <v>-0.22170361726954493</v>
      </c>
      <c r="H276" s="75">
        <f>H275-F275</f>
        <v>-807</v>
      </c>
      <c r="I276" s="30">
        <f>H276/F275</f>
        <v>-0.09306885019028947</v>
      </c>
      <c r="J276" s="75">
        <f>J275-H275</f>
        <v>-71</v>
      </c>
      <c r="K276" s="30">
        <f>J276/H275</f>
        <v>-0.009028484231943032</v>
      </c>
      <c r="L276" s="75">
        <f>L275-J275</f>
        <v>-107</v>
      </c>
      <c r="M276" s="30">
        <f>L276/J275</f>
        <v>-0.013730270755806493</v>
      </c>
      <c r="N276" s="66">
        <f>N275-L275</f>
        <v>3168</v>
      </c>
      <c r="O276" s="42">
        <f>N276/L275</f>
        <v>0.41217798594847777</v>
      </c>
      <c r="P276" s="66">
        <f>P275-N275</f>
        <v>2434</v>
      </c>
      <c r="Q276" s="42">
        <f>P276/N275</f>
        <v>0.2242491247466372</v>
      </c>
      <c r="R276" s="66">
        <f>R275-P275</f>
        <v>-2267</v>
      </c>
      <c r="S276" s="42">
        <f>R276/P275</f>
        <v>-0.17060505719446117</v>
      </c>
      <c r="T276" s="66">
        <f>T275-R275</f>
        <v>-77</v>
      </c>
      <c r="U276" s="42">
        <f>T276/R275</f>
        <v>-0.0069866618274203795</v>
      </c>
      <c r="V276" s="66">
        <f>V275-T275</f>
        <v>375</v>
      </c>
      <c r="W276" s="42">
        <f>V276/T275</f>
        <v>0.034265350877192985</v>
      </c>
      <c r="X276" s="66">
        <f>X275-V275</f>
        <v>-1360</v>
      </c>
      <c r="Y276" s="42">
        <f>X276/V275</f>
        <v>-0.12015195688665077</v>
      </c>
      <c r="Z276" s="72">
        <f>Z275-X275</f>
        <v>223</v>
      </c>
      <c r="AA276" s="54">
        <f>Z276/X275</f>
        <v>0.022391806406265688</v>
      </c>
      <c r="AB276" s="101">
        <f>AB275-D275-F275-H275-J275-L275-N275-P275-R275-T275-V275</f>
        <v>20141</v>
      </c>
      <c r="AC276" s="48"/>
      <c r="AD276" s="77"/>
    </row>
    <row r="277" spans="1:30" ht="25.5" customHeight="1" thickBot="1" thickTop="1">
      <c r="A277" s="138"/>
      <c r="B277" s="144"/>
      <c r="C277" s="18" t="s">
        <v>20</v>
      </c>
      <c r="D277" s="67">
        <f>D275-D248</f>
        <v>362</v>
      </c>
      <c r="E277" s="31">
        <f>D277/D248</f>
        <v>0.033583820391502</v>
      </c>
      <c r="F277" s="67">
        <f>F275-F248</f>
        <v>-216</v>
      </c>
      <c r="G277" s="31">
        <f>F277/F248</f>
        <v>-0.0243051648475301</v>
      </c>
      <c r="H277" s="67">
        <f>H275-H248</f>
        <v>-240</v>
      </c>
      <c r="I277" s="31">
        <f>H277/H248</f>
        <v>-0.029615004935834157</v>
      </c>
      <c r="J277" s="67">
        <f>J275-J248</f>
        <v>343</v>
      </c>
      <c r="K277" s="31">
        <f>J277/J248</f>
        <v>0.04604026845637584</v>
      </c>
      <c r="L277" s="67">
        <f>L275-L248</f>
        <v>331</v>
      </c>
      <c r="M277" s="31">
        <f>L277/L248</f>
        <v>0.04500339904826649</v>
      </c>
      <c r="N277" s="67">
        <f>N275-N248</f>
        <v>282</v>
      </c>
      <c r="O277" s="31">
        <f>N277/N248</f>
        <v>0.026674233825198637</v>
      </c>
      <c r="P277" s="67">
        <f>P275-P248</f>
        <v>647</v>
      </c>
      <c r="Q277" s="31">
        <f>P277/P248</f>
        <v>0.05118265959971521</v>
      </c>
      <c r="R277" s="67">
        <f>R275-R248</f>
        <v>-103</v>
      </c>
      <c r="S277" s="31">
        <f>R277/R248</f>
        <v>-0.009259259259259259</v>
      </c>
      <c r="T277" s="67">
        <f>T275-T248</f>
        <v>7</v>
      </c>
      <c r="U277" s="31">
        <f>T277/T248</f>
        <v>0.0006400292584803877</v>
      </c>
      <c r="V277" s="67">
        <f>V275-V248</f>
        <v>392</v>
      </c>
      <c r="W277" s="31">
        <f>V277/V248</f>
        <v>0.03587443946188341</v>
      </c>
      <c r="X277" s="67">
        <f>X275-X248</f>
        <v>193</v>
      </c>
      <c r="Y277" s="31">
        <f>X277/X248</f>
        <v>0.019762441122260905</v>
      </c>
      <c r="Z277" s="72">
        <f>Z275-Z248</f>
        <v>529</v>
      </c>
      <c r="AA277" s="54">
        <f>Z277/Z248</f>
        <v>0.054801616077903244</v>
      </c>
      <c r="AB277" s="40"/>
      <c r="AC277" s="76"/>
      <c r="AD277" s="47"/>
    </row>
    <row r="278" spans="1:30" ht="25.5" customHeight="1" thickBot="1" thickTop="1">
      <c r="A278" s="138" t="s">
        <v>9</v>
      </c>
      <c r="B278" s="142" t="s">
        <v>16</v>
      </c>
      <c r="C278" s="20"/>
      <c r="D278" s="69">
        <v>6931</v>
      </c>
      <c r="E278" s="23" t="s">
        <v>24</v>
      </c>
      <c r="F278" s="69">
        <v>6765</v>
      </c>
      <c r="G278" s="23" t="s">
        <v>24</v>
      </c>
      <c r="H278" s="69">
        <v>9136</v>
      </c>
      <c r="I278" s="23" t="s">
        <v>24</v>
      </c>
      <c r="J278" s="69">
        <v>10277</v>
      </c>
      <c r="K278" s="23" t="s">
        <v>24</v>
      </c>
      <c r="L278" s="69">
        <v>10067</v>
      </c>
      <c r="M278" s="23" t="s">
        <v>24</v>
      </c>
      <c r="N278" s="69">
        <v>8415</v>
      </c>
      <c r="O278" s="23" t="s">
        <v>24</v>
      </c>
      <c r="P278" s="69">
        <v>7411</v>
      </c>
      <c r="Q278" s="23" t="s">
        <v>24</v>
      </c>
      <c r="R278" s="69">
        <v>6438</v>
      </c>
      <c r="S278" s="23" t="s">
        <v>24</v>
      </c>
      <c r="T278" s="69">
        <v>11070</v>
      </c>
      <c r="U278" s="23" t="s">
        <v>24</v>
      </c>
      <c r="V278" s="69">
        <v>8521</v>
      </c>
      <c r="W278" s="23" t="s">
        <v>24</v>
      </c>
      <c r="X278" s="69">
        <v>6605</v>
      </c>
      <c r="Y278" s="23" t="s">
        <v>24</v>
      </c>
      <c r="Z278" s="74">
        <v>5749</v>
      </c>
      <c r="AA278" s="49" t="s">
        <v>24</v>
      </c>
      <c r="AB278" s="39">
        <f>D278+F278+H278+J278+L278+N278+P278+R278+T278+V278+X278+Z278</f>
        <v>97385</v>
      </c>
      <c r="AC278" s="26"/>
      <c r="AD278" s="29"/>
    </row>
    <row r="279" spans="1:30" ht="25.5" customHeight="1" thickBot="1" thickTop="1">
      <c r="A279" s="138"/>
      <c r="B279" s="143"/>
      <c r="C279" s="21" t="s">
        <v>19</v>
      </c>
      <c r="D279" s="75">
        <f>D278-Z251</f>
        <v>1066</v>
      </c>
      <c r="E279" s="30">
        <f>D279/Z251</f>
        <v>0.18175618073316283</v>
      </c>
      <c r="F279" s="75">
        <f>F278-D278</f>
        <v>-166</v>
      </c>
      <c r="G279" s="30">
        <f>F279/D278</f>
        <v>-0.02395036791227817</v>
      </c>
      <c r="H279" s="75">
        <f>H278-F278</f>
        <v>2371</v>
      </c>
      <c r="I279" s="30">
        <f>H279/F278</f>
        <v>0.350480413895048</v>
      </c>
      <c r="J279" s="75">
        <f>J278-H278</f>
        <v>1141</v>
      </c>
      <c r="K279" s="30">
        <f>J279/H278</f>
        <v>0.12489054290718038</v>
      </c>
      <c r="L279" s="75">
        <f>L278-J278</f>
        <v>-210</v>
      </c>
      <c r="M279" s="30">
        <f>L279/J278</f>
        <v>-0.020433978787583924</v>
      </c>
      <c r="N279" s="66">
        <f>N278-L278</f>
        <v>-1652</v>
      </c>
      <c r="O279" s="42">
        <f>N279/L278</f>
        <v>-0.16410052647263335</v>
      </c>
      <c r="P279" s="66">
        <f>P278-N278</f>
        <v>-1004</v>
      </c>
      <c r="Q279" s="42">
        <f>P279/N278</f>
        <v>-0.11931075460487225</v>
      </c>
      <c r="R279" s="66">
        <f>R278-P278</f>
        <v>-973</v>
      </c>
      <c r="S279" s="42">
        <f>R279/P278</f>
        <v>-0.13129132370800162</v>
      </c>
      <c r="T279" s="66">
        <f>T278-R278</f>
        <v>4632</v>
      </c>
      <c r="U279" s="42">
        <f>T279/R278</f>
        <v>0.7194780987884436</v>
      </c>
      <c r="V279" s="66">
        <f>V278-T278</f>
        <v>-2549</v>
      </c>
      <c r="W279" s="42">
        <f>V279/T278</f>
        <v>-0.23026196928635953</v>
      </c>
      <c r="X279" s="66">
        <f>X278-V278</f>
        <v>-1916</v>
      </c>
      <c r="Y279" s="42">
        <f>X279/V278</f>
        <v>-0.22485623753080625</v>
      </c>
      <c r="Z279" s="72">
        <f>Z278-X278</f>
        <v>-856</v>
      </c>
      <c r="AA279" s="54">
        <f>Z279/X278</f>
        <v>-0.12959878879636638</v>
      </c>
      <c r="AB279" s="101">
        <f>AB278-D278-F278-H278-J278-L278-N278-P278-R278-T278-V278</f>
        <v>12354</v>
      </c>
      <c r="AC279" s="48"/>
      <c r="AD279" s="77"/>
    </row>
    <row r="280" spans="1:30" ht="25.5" customHeight="1" thickBot="1" thickTop="1">
      <c r="A280" s="138"/>
      <c r="B280" s="144"/>
      <c r="C280" s="18" t="s">
        <v>20</v>
      </c>
      <c r="D280" s="67">
        <f>D278-D251</f>
        <v>904</v>
      </c>
      <c r="E280" s="31">
        <f>D280/D251</f>
        <v>0.14999170399867265</v>
      </c>
      <c r="F280" s="67">
        <f>F278-F251</f>
        <v>357</v>
      </c>
      <c r="G280" s="31">
        <f>F280/F251</f>
        <v>0.05571161048689138</v>
      </c>
      <c r="H280" s="67">
        <f>H278-H251</f>
        <v>-1990</v>
      </c>
      <c r="I280" s="31">
        <f>H280/H251</f>
        <v>-0.17886032716160344</v>
      </c>
      <c r="J280" s="67">
        <f>J278-J251</f>
        <v>1626</v>
      </c>
      <c r="K280" s="31">
        <f>J280/J251</f>
        <v>0.18795514969367702</v>
      </c>
      <c r="L280" s="67">
        <f>L278-L251</f>
        <v>644</v>
      </c>
      <c r="M280" s="31">
        <f>L280/L251</f>
        <v>0.0683434150482861</v>
      </c>
      <c r="N280" s="67">
        <f>N278-N251</f>
        <v>250</v>
      </c>
      <c r="O280" s="31">
        <f>N280/N251</f>
        <v>0.03061849357011635</v>
      </c>
      <c r="P280" s="67">
        <f>P278-P251</f>
        <v>-633</v>
      </c>
      <c r="Q280" s="31">
        <f>P280/P251</f>
        <v>-0.0786921929388364</v>
      </c>
      <c r="R280" s="67">
        <f>R278-R251</f>
        <v>-1448</v>
      </c>
      <c r="S280" s="31">
        <f>R280/R251</f>
        <v>-0.18361653563276692</v>
      </c>
      <c r="T280" s="67">
        <f>T278-T251</f>
        <v>177</v>
      </c>
      <c r="U280" s="31">
        <f>T280/T251</f>
        <v>0.016248967226659323</v>
      </c>
      <c r="V280" s="67">
        <f>V278-V251</f>
        <v>179</v>
      </c>
      <c r="W280" s="31">
        <f>V280/V251</f>
        <v>0.021457684008631024</v>
      </c>
      <c r="X280" s="67">
        <f>X278-X251</f>
        <v>-1442</v>
      </c>
      <c r="Y280" s="31">
        <f>X280/X251</f>
        <v>-0.17919721635392072</v>
      </c>
      <c r="Z280" s="72">
        <f>Z278-Z251</f>
        <v>-116</v>
      </c>
      <c r="AA280" s="54">
        <f>Z280/Z251</f>
        <v>-0.019778346121057118</v>
      </c>
      <c r="AB280" s="40"/>
      <c r="AC280" s="48"/>
      <c r="AD280" s="47"/>
    </row>
    <row r="281" spans="1:30" ht="25.5" customHeight="1" thickBot="1" thickTop="1">
      <c r="A281" s="138" t="s">
        <v>10</v>
      </c>
      <c r="B281" s="142" t="s">
        <v>17</v>
      </c>
      <c r="C281" s="20"/>
      <c r="D281" s="69">
        <v>4860</v>
      </c>
      <c r="E281" s="23" t="s">
        <v>24</v>
      </c>
      <c r="F281" s="69">
        <v>4271</v>
      </c>
      <c r="G281" s="23" t="s">
        <v>24</v>
      </c>
      <c r="H281" s="69">
        <v>4588</v>
      </c>
      <c r="I281" s="23" t="s">
        <v>24</v>
      </c>
      <c r="J281" s="69">
        <v>4722</v>
      </c>
      <c r="K281" s="23" t="s">
        <v>24</v>
      </c>
      <c r="L281" s="69">
        <v>5291</v>
      </c>
      <c r="M281" s="23" t="s">
        <v>24</v>
      </c>
      <c r="N281" s="69">
        <v>3479</v>
      </c>
      <c r="O281" s="23" t="s">
        <v>24</v>
      </c>
      <c r="P281" s="69">
        <v>3200</v>
      </c>
      <c r="Q281" s="23" t="s">
        <v>24</v>
      </c>
      <c r="R281" s="69">
        <v>2755</v>
      </c>
      <c r="S281" s="23" t="s">
        <v>24</v>
      </c>
      <c r="T281" s="69">
        <v>5513</v>
      </c>
      <c r="U281" s="23" t="s">
        <v>24</v>
      </c>
      <c r="V281" s="69">
        <v>3750</v>
      </c>
      <c r="W281" s="23" t="s">
        <v>24</v>
      </c>
      <c r="X281" s="69">
        <v>2699</v>
      </c>
      <c r="Y281" s="23" t="s">
        <v>24</v>
      </c>
      <c r="Z281" s="74">
        <v>2427</v>
      </c>
      <c r="AA281" s="49" t="s">
        <v>24</v>
      </c>
      <c r="AB281" s="39">
        <f>D281+F281+H281+J281+L281+N281+P281+R281+T281+V281+X281+Z281</f>
        <v>47555</v>
      </c>
      <c r="AC281" s="26"/>
      <c r="AD281" s="29"/>
    </row>
    <row r="282" spans="1:30" ht="25.5" customHeight="1" thickBot="1" thickTop="1">
      <c r="A282" s="138"/>
      <c r="B282" s="143"/>
      <c r="C282" s="21" t="s">
        <v>19</v>
      </c>
      <c r="D282" s="75">
        <f>D281-Z254</f>
        <v>917</v>
      </c>
      <c r="E282" s="30">
        <f>D282/Z254</f>
        <v>0.23256403753487193</v>
      </c>
      <c r="F282" s="75">
        <f>F281-D281</f>
        <v>-589</v>
      </c>
      <c r="G282" s="30">
        <f>F282/D281</f>
        <v>-0.12119341563786008</v>
      </c>
      <c r="H282" s="75">
        <f>H281-F281</f>
        <v>317</v>
      </c>
      <c r="I282" s="30">
        <f>H282/F281</f>
        <v>0.07422149379536408</v>
      </c>
      <c r="J282" s="75">
        <f>J281-H281</f>
        <v>134</v>
      </c>
      <c r="K282" s="30">
        <f>J282/H281</f>
        <v>0.02920662598081953</v>
      </c>
      <c r="L282" s="75">
        <f>L281-J281</f>
        <v>569</v>
      </c>
      <c r="M282" s="30">
        <f>L282/J281</f>
        <v>0.12049978822532825</v>
      </c>
      <c r="N282" s="66">
        <f>N281-L281</f>
        <v>-1812</v>
      </c>
      <c r="O282" s="42">
        <f>N282/L281</f>
        <v>-0.34246834246834246</v>
      </c>
      <c r="P282" s="66">
        <f>P281-N281</f>
        <v>-279</v>
      </c>
      <c r="Q282" s="42">
        <f>P282/N281</f>
        <v>-0.08019545846507617</v>
      </c>
      <c r="R282" s="66">
        <f>R281-P281</f>
        <v>-445</v>
      </c>
      <c r="S282" s="42">
        <f>R282/P281</f>
        <v>-0.1390625</v>
      </c>
      <c r="T282" s="66">
        <f>T281-R281</f>
        <v>2758</v>
      </c>
      <c r="U282" s="42">
        <f>T282/R281</f>
        <v>1.0010889292196008</v>
      </c>
      <c r="V282" s="66">
        <f>V281-T281</f>
        <v>-1763</v>
      </c>
      <c r="W282" s="42">
        <f>V282/T281</f>
        <v>-0.3197895882459641</v>
      </c>
      <c r="X282" s="66">
        <f>X281-V281</f>
        <v>-1051</v>
      </c>
      <c r="Y282" s="42">
        <f>X282/V281</f>
        <v>-0.28026666666666666</v>
      </c>
      <c r="Z282" s="72">
        <f>Z281-X281</f>
        <v>-272</v>
      </c>
      <c r="AA282" s="54">
        <f>Z282/X281</f>
        <v>-0.10077806595035198</v>
      </c>
      <c r="AB282" s="101">
        <f>AB281-D281-F281-H281-J281-L281-N281-P281-R281-T281-V281</f>
        <v>5126</v>
      </c>
      <c r="AC282" s="48"/>
      <c r="AD282" s="77"/>
    </row>
    <row r="283" spans="1:30" ht="25.5" customHeight="1" thickBot="1" thickTop="1">
      <c r="A283" s="138"/>
      <c r="B283" s="144"/>
      <c r="C283" s="18" t="s">
        <v>20</v>
      </c>
      <c r="D283" s="67">
        <f>D281-D254</f>
        <v>2267</v>
      </c>
      <c r="E283" s="31">
        <f>D283/D254</f>
        <v>0.8742768993443888</v>
      </c>
      <c r="F283" s="67">
        <f>F281-F254</f>
        <v>1927</v>
      </c>
      <c r="G283" s="31">
        <f>F283/F254</f>
        <v>0.822098976109215</v>
      </c>
      <c r="H283" s="67">
        <f>H281-H254</f>
        <v>-169</v>
      </c>
      <c r="I283" s="31">
        <f>H283/H254</f>
        <v>-0.035526592390161864</v>
      </c>
      <c r="J283" s="67">
        <f>J281-J254</f>
        <v>-223</v>
      </c>
      <c r="K283" s="31">
        <f>J283/J254</f>
        <v>-0.04509605662285136</v>
      </c>
      <c r="L283" s="67">
        <f>L281-L254</f>
        <v>1058</v>
      </c>
      <c r="M283" s="31">
        <f>L283/L254</f>
        <v>0.24994094023151428</v>
      </c>
      <c r="N283" s="67">
        <f>N281-N254</f>
        <v>-295</v>
      </c>
      <c r="O283" s="31">
        <f>N283/N254</f>
        <v>-0.07816640169581346</v>
      </c>
      <c r="P283" s="67">
        <f>P281-P254</f>
        <v>-886</v>
      </c>
      <c r="Q283" s="31">
        <f>P283/P254</f>
        <v>-0.21683798335780716</v>
      </c>
      <c r="R283" s="67">
        <f>R281-R254</f>
        <v>-1085</v>
      </c>
      <c r="S283" s="31">
        <f>R283/R254</f>
        <v>-0.2825520833333333</v>
      </c>
      <c r="T283" s="67">
        <f>T281-T254</f>
        <v>478</v>
      </c>
      <c r="U283" s="31">
        <f>T283/T254</f>
        <v>0.09493545183714001</v>
      </c>
      <c r="V283" s="67">
        <f>V281-V254</f>
        <v>-1460</v>
      </c>
      <c r="W283" s="31">
        <f>V283/V254</f>
        <v>-0.2802303262955854</v>
      </c>
      <c r="X283" s="67">
        <f>X281-X254</f>
        <v>-703</v>
      </c>
      <c r="Y283" s="31">
        <f>X283/X254</f>
        <v>-0.20664315108759554</v>
      </c>
      <c r="Z283" s="72">
        <f>Z281-Z254</f>
        <v>-1516</v>
      </c>
      <c r="AA283" s="54">
        <f>Z283/Z254</f>
        <v>-0.3844788232310424</v>
      </c>
      <c r="AB283" s="40"/>
      <c r="AC283" s="76"/>
      <c r="AD283" s="47"/>
    </row>
    <row r="284" spans="1:30" ht="25.5" customHeight="1" thickBot="1" thickTop="1">
      <c r="A284" s="138" t="s">
        <v>11</v>
      </c>
      <c r="B284" s="142" t="s">
        <v>15</v>
      </c>
      <c r="C284" s="20"/>
      <c r="D284" s="69">
        <v>5194</v>
      </c>
      <c r="E284" s="23" t="s">
        <v>24</v>
      </c>
      <c r="F284" s="69">
        <v>5810</v>
      </c>
      <c r="G284" s="23" t="s">
        <v>24</v>
      </c>
      <c r="H284" s="69">
        <v>5255</v>
      </c>
      <c r="I284" s="23" t="s">
        <v>24</v>
      </c>
      <c r="J284" s="105">
        <v>7793</v>
      </c>
      <c r="K284" s="23" t="s">
        <v>24</v>
      </c>
      <c r="L284" s="105">
        <v>5608</v>
      </c>
      <c r="M284" s="23" t="s">
        <v>24</v>
      </c>
      <c r="N284" s="69">
        <v>5878</v>
      </c>
      <c r="O284" s="23" t="s">
        <v>24</v>
      </c>
      <c r="P284" s="105">
        <v>7793</v>
      </c>
      <c r="Q284" s="23" t="s">
        <v>24</v>
      </c>
      <c r="R284" s="105">
        <v>7820</v>
      </c>
      <c r="S284" s="23" t="s">
        <v>24</v>
      </c>
      <c r="T284" s="69">
        <v>6469</v>
      </c>
      <c r="U284" s="23" t="s">
        <v>24</v>
      </c>
      <c r="V284" s="69">
        <v>7158</v>
      </c>
      <c r="W284" s="23" t="s">
        <v>24</v>
      </c>
      <c r="X284" s="69">
        <v>6621</v>
      </c>
      <c r="Y284" s="23" t="s">
        <v>24</v>
      </c>
      <c r="Z284" s="74">
        <v>7468</v>
      </c>
      <c r="AA284" s="49" t="s">
        <v>24</v>
      </c>
      <c r="AB284" s="39">
        <f>D284+F284+H284+J284+L284+N284+P284+R284+T284+V284+X284+Z284</f>
        <v>78867</v>
      </c>
      <c r="AC284" s="26"/>
      <c r="AD284" s="29"/>
    </row>
    <row r="285" spans="1:30" ht="25.5" customHeight="1" thickBot="1" thickTop="1">
      <c r="A285" s="138"/>
      <c r="B285" s="143"/>
      <c r="C285" s="21" t="s">
        <v>19</v>
      </c>
      <c r="D285" s="75">
        <f>D284-Z257</f>
        <v>-1630</v>
      </c>
      <c r="E285" s="30">
        <f>D285/Z257</f>
        <v>-0.23886283704572098</v>
      </c>
      <c r="F285" s="75">
        <f>F284-D284</f>
        <v>616</v>
      </c>
      <c r="G285" s="30">
        <f>F285/D284</f>
        <v>0.11859838274932614</v>
      </c>
      <c r="H285" s="75">
        <f>H284-F284</f>
        <v>-555</v>
      </c>
      <c r="I285" s="30">
        <f>H285/F284</f>
        <v>-0.09552495697074011</v>
      </c>
      <c r="J285" s="75">
        <f>J284-H284</f>
        <v>2538</v>
      </c>
      <c r="K285" s="30">
        <f>J285/H284</f>
        <v>0.4829686013320647</v>
      </c>
      <c r="L285" s="75">
        <f>L284-J284</f>
        <v>-2185</v>
      </c>
      <c r="M285" s="30">
        <f>L285/J284</f>
        <v>-0.28037982805081485</v>
      </c>
      <c r="N285" s="66">
        <f>N284-L284</f>
        <v>270</v>
      </c>
      <c r="O285" s="42">
        <f>N285/L284</f>
        <v>0.04814550641940086</v>
      </c>
      <c r="P285" s="66">
        <f>P284-N284</f>
        <v>1915</v>
      </c>
      <c r="Q285" s="42">
        <f>P285/N284</f>
        <v>0.32579108540319834</v>
      </c>
      <c r="R285" s="66">
        <f>R284-P284</f>
        <v>27</v>
      </c>
      <c r="S285" s="42">
        <f>R285/P284</f>
        <v>0.003464647760810984</v>
      </c>
      <c r="T285" s="66">
        <f>T284-R284</f>
        <v>-1351</v>
      </c>
      <c r="U285" s="42">
        <f>T285/R284</f>
        <v>-0.1727621483375959</v>
      </c>
      <c r="V285" s="66">
        <f>V284-T284</f>
        <v>689</v>
      </c>
      <c r="W285" s="42">
        <f>V285/T284</f>
        <v>0.10650796104498376</v>
      </c>
      <c r="X285" s="66">
        <f>X284-V284</f>
        <v>-537</v>
      </c>
      <c r="Y285" s="42">
        <f>X285/V284</f>
        <v>-0.07502095557418273</v>
      </c>
      <c r="Z285" s="72">
        <f>Z284-X284</f>
        <v>847</v>
      </c>
      <c r="AA285" s="54">
        <f>Z285/X284</f>
        <v>0.12792629512158285</v>
      </c>
      <c r="AB285" s="101">
        <f>AB284-D284-F284-H284-J284-L284-N284-P284-R284-T284-V284</f>
        <v>14089</v>
      </c>
      <c r="AC285" s="81"/>
      <c r="AD285" s="77"/>
    </row>
    <row r="286" spans="1:28" ht="25.5" customHeight="1" thickBot="1" thickTop="1">
      <c r="A286" s="138"/>
      <c r="B286" s="144"/>
      <c r="C286" s="18" t="s">
        <v>20</v>
      </c>
      <c r="D286" s="67">
        <f>D284-D257</f>
        <v>-2695</v>
      </c>
      <c r="E286" s="31">
        <f>D286/D257</f>
        <v>-0.3416149068322981</v>
      </c>
      <c r="F286" s="67">
        <f>F284-F257</f>
        <v>91</v>
      </c>
      <c r="G286" s="31">
        <f>F286/F257</f>
        <v>0.01591187270501836</v>
      </c>
      <c r="H286" s="67">
        <f>H284-H257</f>
        <v>-43</v>
      </c>
      <c r="I286" s="31">
        <f>H286/H257</f>
        <v>-0.008116270290675727</v>
      </c>
      <c r="J286" s="67">
        <f>J284-J257</f>
        <v>2721</v>
      </c>
      <c r="K286" s="31">
        <f>J286/J257</f>
        <v>0.5364747634069401</v>
      </c>
      <c r="L286" s="67">
        <f>L284-L257</f>
        <v>218</v>
      </c>
      <c r="M286" s="31">
        <f>L286/L257</f>
        <v>0.04044526901669759</v>
      </c>
      <c r="N286" s="67">
        <f>N284-N257</f>
        <v>310</v>
      </c>
      <c r="O286" s="31">
        <f>N286/N257</f>
        <v>0.05567528735632184</v>
      </c>
      <c r="P286" s="67">
        <f>P284-P257</f>
        <v>629</v>
      </c>
      <c r="Q286" s="31">
        <f>P286/P257</f>
        <v>0.0878001116694584</v>
      </c>
      <c r="R286" s="67">
        <f>R284-R257</f>
        <v>240</v>
      </c>
      <c r="S286" s="31">
        <f>R286/R257</f>
        <v>0.0316622691292876</v>
      </c>
      <c r="T286" s="67">
        <f>T284-T257</f>
        <v>67</v>
      </c>
      <c r="U286" s="31">
        <f>T286/T257</f>
        <v>0.010465479537644486</v>
      </c>
      <c r="V286" s="67">
        <f>V284-V257</f>
        <v>513</v>
      </c>
      <c r="W286" s="31">
        <f>V286/V257</f>
        <v>0.07720090293453724</v>
      </c>
      <c r="X286" s="67">
        <f>X284-X257</f>
        <v>261</v>
      </c>
      <c r="Y286" s="31">
        <f>X286/X257</f>
        <v>0.0410377358490566</v>
      </c>
      <c r="Z286" s="72">
        <f>Z284-Z257</f>
        <v>644</v>
      </c>
      <c r="AA286" s="54">
        <f>Z286/Z257</f>
        <v>0.09437280187573271</v>
      </c>
      <c r="AB286" s="10"/>
    </row>
    <row r="287" spans="1:28" ht="25.5" customHeight="1" thickBot="1">
      <c r="A287" s="168" t="s">
        <v>12</v>
      </c>
      <c r="B287" s="179"/>
      <c r="C287" s="179"/>
      <c r="D287" s="179"/>
      <c r="E287" s="179"/>
      <c r="F287" s="179"/>
      <c r="G287" s="179"/>
      <c r="H287" s="179"/>
      <c r="I287" s="179"/>
      <c r="J287" s="179"/>
      <c r="K287" s="179"/>
      <c r="L287" s="179"/>
      <c r="M287" s="179"/>
      <c r="N287" s="179"/>
      <c r="O287" s="179"/>
      <c r="P287" s="179"/>
      <c r="Q287" s="179"/>
      <c r="R287" s="179"/>
      <c r="S287" s="179"/>
      <c r="T287" s="179"/>
      <c r="U287" s="179"/>
      <c r="V287" s="179"/>
      <c r="W287" s="179"/>
      <c r="X287" s="179"/>
      <c r="Y287" s="179"/>
      <c r="Z287" s="179"/>
      <c r="AA287" s="180"/>
      <c r="AB287" s="10"/>
    </row>
    <row r="288" spans="1:28" ht="25.5" customHeight="1" thickBot="1">
      <c r="A288" s="138" t="s">
        <v>13</v>
      </c>
      <c r="B288" s="142" t="s">
        <v>14</v>
      </c>
      <c r="C288" s="5"/>
      <c r="D288" s="69">
        <v>11943</v>
      </c>
      <c r="E288" s="23" t="s">
        <v>24</v>
      </c>
      <c r="F288" s="69">
        <v>12121</v>
      </c>
      <c r="G288" s="23" t="s">
        <v>24</v>
      </c>
      <c r="H288" s="69">
        <v>11596</v>
      </c>
      <c r="I288" s="23" t="s">
        <v>24</v>
      </c>
      <c r="J288" s="69">
        <v>10682</v>
      </c>
      <c r="K288" s="23" t="s">
        <v>24</v>
      </c>
      <c r="L288" s="69">
        <v>10033</v>
      </c>
      <c r="M288" s="23" t="s">
        <v>24</v>
      </c>
      <c r="N288" s="69">
        <v>9717</v>
      </c>
      <c r="O288" s="23" t="s">
        <v>24</v>
      </c>
      <c r="P288" s="69">
        <v>9997</v>
      </c>
      <c r="Q288" s="23" t="s">
        <v>24</v>
      </c>
      <c r="R288" s="69">
        <v>10475</v>
      </c>
      <c r="S288" s="23" t="s">
        <v>24</v>
      </c>
      <c r="T288" s="69">
        <v>10316</v>
      </c>
      <c r="U288" s="23" t="s">
        <v>24</v>
      </c>
      <c r="V288" s="69">
        <v>8987</v>
      </c>
      <c r="W288" s="23" t="s">
        <v>24</v>
      </c>
      <c r="X288" s="69">
        <v>9635</v>
      </c>
      <c r="Y288" s="23" t="s">
        <v>24</v>
      </c>
      <c r="Z288" s="82">
        <v>10342</v>
      </c>
      <c r="AA288" s="83" t="s">
        <v>24</v>
      </c>
      <c r="AB288" s="10"/>
    </row>
    <row r="289" spans="1:28" ht="25.5" customHeight="1" thickBot="1" thickTop="1">
      <c r="A289" s="138"/>
      <c r="B289" s="143"/>
      <c r="C289" s="21" t="s">
        <v>19</v>
      </c>
      <c r="D289" s="75">
        <f>D288-Z261</f>
        <v>791</v>
      </c>
      <c r="E289" s="30">
        <f>D289/Z261</f>
        <v>0.07092898134863701</v>
      </c>
      <c r="F289" s="75">
        <f>F288-D288</f>
        <v>178</v>
      </c>
      <c r="G289" s="30">
        <f>F289/D288</f>
        <v>0.014904127941053337</v>
      </c>
      <c r="H289" s="75">
        <f>H288-F288</f>
        <v>-525</v>
      </c>
      <c r="I289" s="30">
        <f>H289/F288</f>
        <v>-0.043313257982014686</v>
      </c>
      <c r="J289" s="75">
        <f>J288-H288</f>
        <v>-914</v>
      </c>
      <c r="K289" s="30">
        <f>J289/H288</f>
        <v>-0.07882028285615729</v>
      </c>
      <c r="L289" s="75">
        <f>L288-J288</f>
        <v>-649</v>
      </c>
      <c r="M289" s="30">
        <f>L289/J288</f>
        <v>-0.06075641265680584</v>
      </c>
      <c r="N289" s="66">
        <f>N288-L288</f>
        <v>-316</v>
      </c>
      <c r="O289" s="42">
        <f>N289/L288</f>
        <v>-0.031496062992125984</v>
      </c>
      <c r="P289" s="66">
        <f>P288-N288</f>
        <v>280</v>
      </c>
      <c r="Q289" s="42">
        <f>P289/N288</f>
        <v>0.028815478028198005</v>
      </c>
      <c r="R289" s="66">
        <f>R288-P288</f>
        <v>478</v>
      </c>
      <c r="S289" s="42">
        <f>R289/P288</f>
        <v>0.047814344303290984</v>
      </c>
      <c r="T289" s="66">
        <f>T288-R288</f>
        <v>-159</v>
      </c>
      <c r="U289" s="42">
        <f>T289/R288</f>
        <v>-0.015178997613365155</v>
      </c>
      <c r="V289" s="66">
        <f>V288-T288</f>
        <v>-1329</v>
      </c>
      <c r="W289" s="42">
        <f>V289/T288</f>
        <v>-0.1288290034897247</v>
      </c>
      <c r="X289" s="66">
        <f>X288-V288</f>
        <v>648</v>
      </c>
      <c r="Y289" s="42">
        <f>X289/V288</f>
        <v>0.07210415043952376</v>
      </c>
      <c r="Z289" s="72">
        <f>Z288-X288</f>
        <v>707</v>
      </c>
      <c r="AA289" s="54">
        <f>Z289/X288</f>
        <v>0.07337830825116762</v>
      </c>
      <c r="AB289" s="10"/>
    </row>
    <row r="290" spans="1:28" ht="25.5" customHeight="1" thickBot="1">
      <c r="A290" s="138"/>
      <c r="B290" s="144"/>
      <c r="C290" s="18" t="s">
        <v>20</v>
      </c>
      <c r="D290" s="67">
        <f>D288-D261</f>
        <v>171</v>
      </c>
      <c r="E290" s="31">
        <f>D290/D261</f>
        <v>0.01452599388379205</v>
      </c>
      <c r="F290" s="67">
        <f>F288-F261</f>
        <v>-935</v>
      </c>
      <c r="G290" s="31">
        <f>F290/F261</f>
        <v>-0.07161458333333333</v>
      </c>
      <c r="H290" s="67">
        <f>H288-H261</f>
        <v>-1616</v>
      </c>
      <c r="I290" s="31">
        <f>H290/H261</f>
        <v>-0.12231304874356645</v>
      </c>
      <c r="J290" s="67">
        <f>J288-J261</f>
        <v>-1240</v>
      </c>
      <c r="K290" s="31">
        <f>J290/J261</f>
        <v>-0.10400939439691327</v>
      </c>
      <c r="L290" s="67">
        <f>L288-L261</f>
        <v>-1189</v>
      </c>
      <c r="M290" s="31">
        <f>L290/L261</f>
        <v>-0.10595259312065586</v>
      </c>
      <c r="N290" s="67">
        <f>N288-N261</f>
        <v>-1565</v>
      </c>
      <c r="O290" s="31">
        <f>N290/N261</f>
        <v>-0.13871653962063463</v>
      </c>
      <c r="P290" s="67">
        <f>P288-P261</f>
        <v>-1396</v>
      </c>
      <c r="Q290" s="31">
        <f>P290/P261</f>
        <v>-0.12253137891687879</v>
      </c>
      <c r="R290" s="67">
        <f>R288-R261</f>
        <v>-1322</v>
      </c>
      <c r="S290" s="31">
        <f>R290/R261</f>
        <v>-0.11206238874290074</v>
      </c>
      <c r="T290" s="67">
        <f>T288-T261</f>
        <v>-1191</v>
      </c>
      <c r="U290" s="31">
        <f>T290/T261</f>
        <v>-0.10350221604240897</v>
      </c>
      <c r="V290" s="67">
        <f>V288-V261</f>
        <v>-2094</v>
      </c>
      <c r="W290" s="31">
        <f>V290/V261</f>
        <v>-0.1889721144301056</v>
      </c>
      <c r="X290" s="67">
        <f>X288-X261</f>
        <v>-2043</v>
      </c>
      <c r="Y290" s="31">
        <f>X290/X261</f>
        <v>-0.17494433978420962</v>
      </c>
      <c r="Z290" s="67">
        <f>Z288-Z261</f>
        <v>-810</v>
      </c>
      <c r="AA290" s="31">
        <f>Z290/Z261</f>
        <v>-0.07263271162123386</v>
      </c>
      <c r="AB290" s="10"/>
    </row>
    <row r="292" ht="13.5" thickBot="1"/>
    <row r="293" spans="1:29" ht="27" customHeight="1" thickBot="1" thickTop="1">
      <c r="A293" s="188" t="s">
        <v>96</v>
      </c>
      <c r="B293" s="188"/>
      <c r="C293" s="188"/>
      <c r="D293" s="188"/>
      <c r="E293" s="188"/>
      <c r="F293" s="188"/>
      <c r="G293" s="188"/>
      <c r="H293" s="188"/>
      <c r="I293" s="188"/>
      <c r="J293" s="188"/>
      <c r="K293" s="188"/>
      <c r="L293" s="189"/>
      <c r="M293" s="189"/>
      <c r="N293" s="189"/>
      <c r="O293" s="189"/>
      <c r="P293" s="189"/>
      <c r="Q293" s="189"/>
      <c r="R293" s="189"/>
      <c r="S293" s="189"/>
      <c r="T293" s="189"/>
      <c r="U293" s="189"/>
      <c r="V293" s="189"/>
      <c r="W293" s="189"/>
      <c r="X293" s="189"/>
      <c r="Y293" s="189"/>
      <c r="Z293" s="189"/>
      <c r="AA293" s="189"/>
      <c r="AB293" s="189"/>
      <c r="AC293" s="189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152" t="s">
        <v>0</v>
      </c>
      <c r="B295" s="166" t="s">
        <v>1</v>
      </c>
      <c r="C295" s="166"/>
      <c r="D295" s="190" t="s">
        <v>94</v>
      </c>
      <c r="E295" s="191"/>
      <c r="F295" s="191"/>
      <c r="G295" s="191"/>
      <c r="H295" s="191"/>
      <c r="I295" s="191"/>
      <c r="J295" s="191"/>
      <c r="K295" s="191"/>
      <c r="L295" s="191"/>
      <c r="M295" s="191"/>
      <c r="N295" s="191"/>
      <c r="O295" s="191"/>
      <c r="P295" s="191"/>
      <c r="Q295" s="191"/>
      <c r="R295" s="191"/>
      <c r="S295" s="191"/>
      <c r="T295" s="192"/>
      <c r="U295" s="192"/>
      <c r="V295" s="192"/>
      <c r="W295" s="192"/>
      <c r="X295" s="192"/>
      <c r="Y295" s="192"/>
      <c r="Z295" s="192"/>
      <c r="AA295" s="193"/>
      <c r="AB295" s="145" t="s">
        <v>21</v>
      </c>
      <c r="AC295" s="148" t="s">
        <v>22</v>
      </c>
      <c r="AD295" s="149"/>
    </row>
    <row r="296" spans="1:30" ht="26.25" customHeight="1" thickBot="1" thickTop="1">
      <c r="A296" s="152"/>
      <c r="B296" s="171"/>
      <c r="C296" s="167"/>
      <c r="D296" s="139" t="s">
        <v>4</v>
      </c>
      <c r="E296" s="140"/>
      <c r="F296" s="139" t="s">
        <v>5</v>
      </c>
      <c r="G296" s="140"/>
      <c r="H296" s="139" t="s">
        <v>25</v>
      </c>
      <c r="I296" s="140"/>
      <c r="J296" s="139" t="s">
        <v>26</v>
      </c>
      <c r="K296" s="140"/>
      <c r="L296" s="139" t="s">
        <v>27</v>
      </c>
      <c r="M296" s="140"/>
      <c r="N296" s="139" t="s">
        <v>28</v>
      </c>
      <c r="O296" s="140"/>
      <c r="P296" s="139" t="s">
        <v>29</v>
      </c>
      <c r="Q296" s="140"/>
      <c r="R296" s="139" t="s">
        <v>35</v>
      </c>
      <c r="S296" s="140"/>
      <c r="T296" s="139" t="s">
        <v>36</v>
      </c>
      <c r="U296" s="140"/>
      <c r="V296" s="139" t="s">
        <v>37</v>
      </c>
      <c r="W296" s="140"/>
      <c r="X296" s="139" t="s">
        <v>38</v>
      </c>
      <c r="Y296" s="140"/>
      <c r="Z296" s="159" t="s">
        <v>39</v>
      </c>
      <c r="AA296" s="160"/>
      <c r="AB296" s="146"/>
      <c r="AC296" s="150"/>
      <c r="AD296" s="151"/>
    </row>
    <row r="297" spans="1:30" ht="21.75" customHeight="1" thickBot="1" thickTop="1">
      <c r="A297" s="2"/>
      <c r="B297" s="1"/>
      <c r="C297" s="182" t="s">
        <v>32</v>
      </c>
      <c r="D297" s="183"/>
      <c r="E297" s="183"/>
      <c r="F297" s="183"/>
      <c r="G297" s="183"/>
      <c r="H297" s="183"/>
      <c r="I297" s="183"/>
      <c r="J297" s="183"/>
      <c r="K297" s="183"/>
      <c r="L297" s="183"/>
      <c r="M297" s="183"/>
      <c r="N297" s="183"/>
      <c r="O297" s="183"/>
      <c r="P297" s="183"/>
      <c r="Q297" s="183"/>
      <c r="R297" s="183"/>
      <c r="S297" s="183"/>
      <c r="T297" s="184"/>
      <c r="U297" s="184"/>
      <c r="V297" s="184"/>
      <c r="W297" s="184"/>
      <c r="X297" s="184"/>
      <c r="Y297" s="184"/>
      <c r="Z297" s="185"/>
      <c r="AA297" s="186"/>
      <c r="AB297" s="147"/>
      <c r="AC297" s="24" t="s">
        <v>23</v>
      </c>
      <c r="AD297" s="25" t="s">
        <v>24</v>
      </c>
    </row>
    <row r="298" spans="1:30" ht="13.5" thickBot="1">
      <c r="A298" s="3"/>
      <c r="B298" s="3"/>
      <c r="C298" s="3"/>
      <c r="D298" s="6"/>
      <c r="E298" s="3"/>
      <c r="F298" s="36"/>
      <c r="G298" s="4"/>
      <c r="H298" s="37"/>
      <c r="I298" s="16"/>
      <c r="J298" s="36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87"/>
      <c r="AA298" s="154"/>
      <c r="AB298" s="173"/>
      <c r="AC298" s="162"/>
      <c r="AD298" s="163"/>
    </row>
    <row r="299" spans="1:30" ht="27.75" customHeight="1" thickBot="1" thickTop="1">
      <c r="A299" s="138" t="s">
        <v>6</v>
      </c>
      <c r="B299" s="142" t="s">
        <v>7</v>
      </c>
      <c r="C299" s="7"/>
      <c r="D299" s="65">
        <v>328503</v>
      </c>
      <c r="E299" s="22" t="s">
        <v>24</v>
      </c>
      <c r="F299" s="65">
        <v>326266</v>
      </c>
      <c r="G299" s="22" t="s">
        <v>24</v>
      </c>
      <c r="H299" s="65">
        <v>321618</v>
      </c>
      <c r="I299" s="22" t="s">
        <v>24</v>
      </c>
      <c r="J299" s="65">
        <v>314069</v>
      </c>
      <c r="K299" s="22" t="s">
        <v>24</v>
      </c>
      <c r="L299" s="65">
        <v>308607</v>
      </c>
      <c r="M299" s="22" t="s">
        <v>24</v>
      </c>
      <c r="N299" s="65">
        <v>308443</v>
      </c>
      <c r="O299" s="22" t="s">
        <v>24</v>
      </c>
      <c r="P299" s="65">
        <v>310185</v>
      </c>
      <c r="Q299" s="22" t="s">
        <v>24</v>
      </c>
      <c r="R299" s="65">
        <v>311150</v>
      </c>
      <c r="S299" s="22" t="s">
        <v>24</v>
      </c>
      <c r="T299" s="65">
        <v>309493</v>
      </c>
      <c r="U299" s="22" t="s">
        <v>24</v>
      </c>
      <c r="V299" s="65">
        <v>308214</v>
      </c>
      <c r="W299" s="22" t="s">
        <v>24</v>
      </c>
      <c r="X299" s="65">
        <v>308433</v>
      </c>
      <c r="Y299" s="22" t="s">
        <v>24</v>
      </c>
      <c r="Z299" s="71">
        <v>307864</v>
      </c>
      <c r="AA299" s="49" t="s">
        <v>24</v>
      </c>
      <c r="AB299" s="178"/>
      <c r="AC299" s="181"/>
      <c r="AD299" s="57"/>
    </row>
    <row r="300" spans="1:29" ht="27.75" customHeight="1" thickBot="1" thickTop="1">
      <c r="A300" s="138"/>
      <c r="B300" s="143"/>
      <c r="C300" s="17" t="s">
        <v>19</v>
      </c>
      <c r="D300" s="75">
        <f>D299-Z272</f>
        <v>-1404</v>
      </c>
      <c r="E300" s="30">
        <f>D300/Z272</f>
        <v>-0.004255744800807501</v>
      </c>
      <c r="F300" s="75">
        <f>F299-D299</f>
        <v>-2237</v>
      </c>
      <c r="G300" s="30">
        <f>F300/D299</f>
        <v>-0.006809679059247556</v>
      </c>
      <c r="H300" s="75">
        <f>H299-F299</f>
        <v>-4648</v>
      </c>
      <c r="I300" s="30">
        <f>H300/F299</f>
        <v>-0.014246044638423863</v>
      </c>
      <c r="J300" s="75">
        <f>J299-H299</f>
        <v>-7549</v>
      </c>
      <c r="K300" s="30">
        <f>J300/H299</f>
        <v>-0.023471944978203957</v>
      </c>
      <c r="L300" s="75">
        <f>L299-J299</f>
        <v>-5462</v>
      </c>
      <c r="M300" s="30">
        <f>L300/J299</f>
        <v>-0.017391082851220593</v>
      </c>
      <c r="N300" s="66">
        <f>N299-L299</f>
        <v>-164</v>
      </c>
      <c r="O300" s="42">
        <f>N300/L299</f>
        <v>-0.0005314202205393915</v>
      </c>
      <c r="P300" s="66">
        <f>P299-N299</f>
        <v>1742</v>
      </c>
      <c r="Q300" s="42">
        <f>P300/N299</f>
        <v>0.0056477209727567165</v>
      </c>
      <c r="R300" s="66">
        <f>R299-P299</f>
        <v>965</v>
      </c>
      <c r="S300" s="42">
        <f>R300/P299</f>
        <v>0.003111046633460677</v>
      </c>
      <c r="T300" s="66">
        <f>T299-R299</f>
        <v>-1657</v>
      </c>
      <c r="U300" s="42">
        <f>T300/R299</f>
        <v>-0.005325405752852322</v>
      </c>
      <c r="V300" s="66">
        <f>V299-T299</f>
        <v>-1279</v>
      </c>
      <c r="W300" s="42">
        <f>V300/T299</f>
        <v>-0.004132565195335597</v>
      </c>
      <c r="X300" s="66">
        <f>X299-V299</f>
        <v>219</v>
      </c>
      <c r="Y300" s="42">
        <f>X300/V299</f>
        <v>0.0007105452704938777</v>
      </c>
      <c r="Z300" s="72">
        <f>Z299-X299</f>
        <v>-569</v>
      </c>
      <c r="AA300" s="54">
        <f>Z300/X299</f>
        <v>-0.0018448090833341438</v>
      </c>
      <c r="AB300" s="74"/>
      <c r="AC300" s="109"/>
    </row>
    <row r="301" spans="1:29" ht="27.75" customHeight="1" thickBot="1" thickTop="1">
      <c r="A301" s="138"/>
      <c r="B301" s="144"/>
      <c r="C301" s="18" t="s">
        <v>20</v>
      </c>
      <c r="D301" s="67">
        <f>D299-D272</f>
        <v>-21714</v>
      </c>
      <c r="E301" s="31">
        <f>D301/D272</f>
        <v>-0.062001559033399295</v>
      </c>
      <c r="F301" s="67">
        <f>F299-F272</f>
        <v>-22373</v>
      </c>
      <c r="G301" s="31">
        <f>F301/F272</f>
        <v>-0.06417239608879098</v>
      </c>
      <c r="H301" s="67">
        <f>H299-H272</f>
        <v>-21589</v>
      </c>
      <c r="I301" s="31">
        <f>H301/H272</f>
        <v>-0.0629037286535531</v>
      </c>
      <c r="J301" s="67">
        <f>J299-J272</f>
        <v>-23058</v>
      </c>
      <c r="K301" s="31">
        <f>J301/J272</f>
        <v>-0.06839558979257075</v>
      </c>
      <c r="L301" s="67">
        <f>L299-L272</f>
        <v>-22912</v>
      </c>
      <c r="M301" s="31">
        <f>L301/L272</f>
        <v>-0.069112177582582</v>
      </c>
      <c r="N301" s="67">
        <f>N299-N272</f>
        <v>-22204</v>
      </c>
      <c r="O301" s="31">
        <f>N301/N272</f>
        <v>-0.06715318753837174</v>
      </c>
      <c r="P301" s="67">
        <f>P299-P272</f>
        <v>-23425</v>
      </c>
      <c r="Q301" s="31">
        <f>P301/P272</f>
        <v>-0.07021672012229849</v>
      </c>
      <c r="R301" s="67">
        <f>R299-R272</f>
        <v>-23165</v>
      </c>
      <c r="S301" s="31">
        <f>R301/R272</f>
        <v>-0.06929093818703917</v>
      </c>
      <c r="T301" s="67">
        <f>T299-T272</f>
        <v>-21086</v>
      </c>
      <c r="U301" s="31">
        <f>T301/T272</f>
        <v>-0.06378505591704252</v>
      </c>
      <c r="V301" s="67">
        <f>V299-V272</f>
        <v>-20681</v>
      </c>
      <c r="W301" s="31">
        <f>V301/V272</f>
        <v>-0.06288025053588531</v>
      </c>
      <c r="X301" s="67">
        <f>X299-X272</f>
        <v>-20230</v>
      </c>
      <c r="Y301" s="31">
        <f>X301/X272</f>
        <v>-0.061552410828112684</v>
      </c>
      <c r="Z301" s="72">
        <f>Z299-Z272</f>
        <v>-22043</v>
      </c>
      <c r="AA301" s="54">
        <f>Z301/Z272</f>
        <v>-0.06681579960413087</v>
      </c>
      <c r="AB301" s="119"/>
      <c r="AC301" s="43"/>
    </row>
    <row r="302" spans="1:30" ht="27.75" customHeight="1" thickBot="1" thickTop="1">
      <c r="A302" s="138" t="s">
        <v>8</v>
      </c>
      <c r="B302" s="142" t="s">
        <v>18</v>
      </c>
      <c r="C302" s="19"/>
      <c r="D302" s="68">
        <v>11062</v>
      </c>
      <c r="E302" s="23" t="s">
        <v>24</v>
      </c>
      <c r="F302" s="68">
        <v>8284</v>
      </c>
      <c r="G302" s="23" t="s">
        <v>24</v>
      </c>
      <c r="H302" s="68">
        <v>8166</v>
      </c>
      <c r="I302" s="23" t="s">
        <v>24</v>
      </c>
      <c r="J302" s="68">
        <v>8503</v>
      </c>
      <c r="K302" s="23" t="s">
        <v>24</v>
      </c>
      <c r="L302" s="68">
        <v>8132</v>
      </c>
      <c r="M302" s="23" t="s">
        <v>24</v>
      </c>
      <c r="N302" s="68">
        <v>10409</v>
      </c>
      <c r="O302" s="23" t="s">
        <v>24</v>
      </c>
      <c r="P302" s="68">
        <v>13434</v>
      </c>
      <c r="Q302" s="23" t="s">
        <v>24</v>
      </c>
      <c r="R302" s="68">
        <v>10413</v>
      </c>
      <c r="S302" s="23" t="s">
        <v>24</v>
      </c>
      <c r="T302" s="68">
        <v>12133</v>
      </c>
      <c r="U302" s="23" t="s">
        <v>24</v>
      </c>
      <c r="V302" s="68">
        <v>13014</v>
      </c>
      <c r="W302" s="23" t="s">
        <v>24</v>
      </c>
      <c r="X302" s="68">
        <v>10400</v>
      </c>
      <c r="Y302" s="23" t="s">
        <v>24</v>
      </c>
      <c r="Z302" s="73">
        <v>9894</v>
      </c>
      <c r="AA302" s="49" t="s">
        <v>24</v>
      </c>
      <c r="AB302" s="39">
        <f>D302+F302+H302+J302+L302+N302+P302+R302+T302+V302+X302+Z302</f>
        <v>123844</v>
      </c>
      <c r="AC302" s="26"/>
      <c r="AD302" s="29"/>
    </row>
    <row r="303" spans="1:30" ht="27.75" customHeight="1" thickBot="1" thickTop="1">
      <c r="A303" s="138"/>
      <c r="B303" s="143"/>
      <c r="C303" s="17" t="s">
        <v>19</v>
      </c>
      <c r="D303" s="75">
        <f>D302-Z275</f>
        <v>880</v>
      </c>
      <c r="E303" s="30">
        <f>D303/Z275</f>
        <v>0.08642702808878414</v>
      </c>
      <c r="F303" s="75">
        <f>F302-D302</f>
        <v>-2778</v>
      </c>
      <c r="G303" s="30">
        <f>F303/D302</f>
        <v>-0.251129994576026</v>
      </c>
      <c r="H303" s="75">
        <f>H302-F302</f>
        <v>-118</v>
      </c>
      <c r="I303" s="30">
        <f>H303/F302</f>
        <v>-0.014244326412361178</v>
      </c>
      <c r="J303" s="75">
        <f>J302-H302</f>
        <v>337</v>
      </c>
      <c r="K303" s="30">
        <f>J303/H302</f>
        <v>0.04126867499387705</v>
      </c>
      <c r="L303" s="75">
        <f>L302-J302</f>
        <v>-371</v>
      </c>
      <c r="M303" s="30">
        <f>L303/J302</f>
        <v>-0.043631659414324356</v>
      </c>
      <c r="N303" s="66">
        <f>N302-L302</f>
        <v>2277</v>
      </c>
      <c r="O303" s="42">
        <f>N303/L302</f>
        <v>0.28000491883915396</v>
      </c>
      <c r="P303" s="66">
        <f>P302-N302</f>
        <v>3025</v>
      </c>
      <c r="Q303" s="42">
        <f>P303/N302</f>
        <v>0.29061389182438274</v>
      </c>
      <c r="R303" s="66">
        <f>R302-P302</f>
        <v>-3021</v>
      </c>
      <c r="S303" s="42">
        <f>R303/P302</f>
        <v>-0.2248771773112997</v>
      </c>
      <c r="T303" s="66">
        <f>T302-R302</f>
        <v>1720</v>
      </c>
      <c r="U303" s="42">
        <f>T303/R302</f>
        <v>0.1651781427062326</v>
      </c>
      <c r="V303" s="66">
        <f>V302-T302</f>
        <v>881</v>
      </c>
      <c r="W303" s="42">
        <f>V303/T302</f>
        <v>0.07261188494189401</v>
      </c>
      <c r="X303" s="66">
        <f>X302-V302</f>
        <v>-2614</v>
      </c>
      <c r="Y303" s="42">
        <f>X303/V302</f>
        <v>-0.20086061164899338</v>
      </c>
      <c r="Z303" s="72">
        <f>Z302-X302</f>
        <v>-506</v>
      </c>
      <c r="AA303" s="54">
        <f>Z303/X302</f>
        <v>-0.04865384615384615</v>
      </c>
      <c r="AB303" s="111">
        <f>AB302-D302-F302-H302-J302-L302-N302-P302-R302-T302-V302-X302</f>
        <v>9894</v>
      </c>
      <c r="AC303" s="113"/>
      <c r="AD303" s="77"/>
    </row>
    <row r="304" spans="1:30" ht="27.75" customHeight="1" thickBot="1" thickTop="1">
      <c r="A304" s="138"/>
      <c r="B304" s="144"/>
      <c r="C304" s="18" t="s">
        <v>20</v>
      </c>
      <c r="D304" s="67">
        <f>D302-D275</f>
        <v>-79</v>
      </c>
      <c r="E304" s="31">
        <f>D304/D275</f>
        <v>-0.007090925410645364</v>
      </c>
      <c r="F304" s="67">
        <f>F302-F275</f>
        <v>-387</v>
      </c>
      <c r="G304" s="31">
        <f>F304/F275</f>
        <v>-0.04463153038865183</v>
      </c>
      <c r="H304" s="67">
        <f>H302-H275</f>
        <v>302</v>
      </c>
      <c r="I304" s="31">
        <f>H304/H275</f>
        <v>0.0384028484231943</v>
      </c>
      <c r="J304" s="67">
        <f>J302-J275</f>
        <v>710</v>
      </c>
      <c r="K304" s="31">
        <f>J304/J275</f>
        <v>0.09110740408058514</v>
      </c>
      <c r="L304" s="67">
        <f>L302-L275</f>
        <v>446</v>
      </c>
      <c r="M304" s="31">
        <f>L304/L275</f>
        <v>0.05802758261774655</v>
      </c>
      <c r="N304" s="67">
        <f>N302-N275</f>
        <v>-445</v>
      </c>
      <c r="O304" s="31">
        <f>N304/N275</f>
        <v>-0.04099871015293901</v>
      </c>
      <c r="P304" s="67">
        <f>P302-P275</f>
        <v>146</v>
      </c>
      <c r="Q304" s="31">
        <f>P304/P275</f>
        <v>0.01098735701384708</v>
      </c>
      <c r="R304" s="67">
        <f>R302-R275</f>
        <v>-608</v>
      </c>
      <c r="S304" s="31">
        <f>R304/R275</f>
        <v>-0.05516740767625442</v>
      </c>
      <c r="T304" s="67">
        <f>T302-T275</f>
        <v>1189</v>
      </c>
      <c r="U304" s="31">
        <f>T304/T275</f>
        <v>0.10864400584795321</v>
      </c>
      <c r="V304" s="67">
        <f>V302-V275</f>
        <v>1695</v>
      </c>
      <c r="W304" s="31">
        <f>V304/V275</f>
        <v>0.14974821097270077</v>
      </c>
      <c r="X304" s="67">
        <f>X302-X275</f>
        <v>441</v>
      </c>
      <c r="Y304" s="31">
        <f>X304/X275</f>
        <v>0.04428155437292901</v>
      </c>
      <c r="Z304" s="72">
        <f>Z302-Z275</f>
        <v>-288</v>
      </c>
      <c r="AA304" s="54">
        <f>Z304/Z275</f>
        <v>-0.02828520919269299</v>
      </c>
      <c r="AB304" s="117"/>
      <c r="AC304" s="107"/>
      <c r="AD304" s="47"/>
    </row>
    <row r="305" spans="1:30" ht="27.75" customHeight="1" thickBot="1" thickTop="1">
      <c r="A305" s="138" t="s">
        <v>9</v>
      </c>
      <c r="B305" s="142" t="s">
        <v>16</v>
      </c>
      <c r="C305" s="20"/>
      <c r="D305" s="69">
        <v>8005</v>
      </c>
      <c r="E305" s="23" t="s">
        <v>24</v>
      </c>
      <c r="F305" s="69">
        <v>6832</v>
      </c>
      <c r="G305" s="23" t="s">
        <v>24</v>
      </c>
      <c r="H305" s="69">
        <v>8977</v>
      </c>
      <c r="I305" s="23" t="s">
        <v>24</v>
      </c>
      <c r="J305" s="69">
        <v>11422</v>
      </c>
      <c r="K305" s="23" t="s">
        <v>24</v>
      </c>
      <c r="L305" s="69">
        <v>9127</v>
      </c>
      <c r="M305" s="23" t="s">
        <v>24</v>
      </c>
      <c r="N305" s="69">
        <v>7317</v>
      </c>
      <c r="O305" s="23" t="s">
        <v>24</v>
      </c>
      <c r="P305" s="69">
        <v>8103</v>
      </c>
      <c r="Q305" s="23" t="s">
        <v>24</v>
      </c>
      <c r="R305" s="69">
        <v>5664</v>
      </c>
      <c r="S305" s="23" t="s">
        <v>24</v>
      </c>
      <c r="T305" s="69">
        <v>10420</v>
      </c>
      <c r="U305" s="23" t="s">
        <v>24</v>
      </c>
      <c r="V305" s="69">
        <v>9186</v>
      </c>
      <c r="W305" s="23" t="s">
        <v>24</v>
      </c>
      <c r="X305" s="69">
        <v>6353</v>
      </c>
      <c r="Y305" s="23" t="s">
        <v>24</v>
      </c>
      <c r="Z305" s="74">
        <v>6544</v>
      </c>
      <c r="AA305" s="49" t="s">
        <v>24</v>
      </c>
      <c r="AB305" s="39">
        <f>D305+F305+H305+J305+L305+N305+P305+R305+T305+V305+X305+Z305</f>
        <v>97950</v>
      </c>
      <c r="AC305" s="26"/>
      <c r="AD305" s="29"/>
    </row>
    <row r="306" spans="1:30" ht="27.75" customHeight="1" thickBot="1" thickTop="1">
      <c r="A306" s="138"/>
      <c r="B306" s="143"/>
      <c r="C306" s="21" t="s">
        <v>19</v>
      </c>
      <c r="D306" s="75">
        <f>D305-Z278</f>
        <v>2256</v>
      </c>
      <c r="E306" s="30">
        <f>D306/Z278</f>
        <v>0.3924160723604105</v>
      </c>
      <c r="F306" s="75">
        <f>F305-D305</f>
        <v>-1173</v>
      </c>
      <c r="G306" s="30">
        <f>F306/D305</f>
        <v>-0.14653341661461586</v>
      </c>
      <c r="H306" s="75">
        <f>H305-F305</f>
        <v>2145</v>
      </c>
      <c r="I306" s="30">
        <f>H306/F305</f>
        <v>0.313963700234192</v>
      </c>
      <c r="J306" s="75">
        <f>J305-H305</f>
        <v>2445</v>
      </c>
      <c r="K306" s="30">
        <f>J306/H305</f>
        <v>0.2723627046897627</v>
      </c>
      <c r="L306" s="75">
        <f>L305-J305</f>
        <v>-2295</v>
      </c>
      <c r="M306" s="30">
        <f>L306/J305</f>
        <v>-0.20092803361933112</v>
      </c>
      <c r="N306" s="66">
        <f>N305-L305</f>
        <v>-1810</v>
      </c>
      <c r="O306" s="42">
        <f>N306/L305</f>
        <v>-0.19831269858661116</v>
      </c>
      <c r="P306" s="66">
        <f>P305-N305</f>
        <v>786</v>
      </c>
      <c r="Q306" s="42">
        <f>P306/N305</f>
        <v>0.10742107421074211</v>
      </c>
      <c r="R306" s="66">
        <f>R305-P305</f>
        <v>-2439</v>
      </c>
      <c r="S306" s="42">
        <f>R306/P305</f>
        <v>-0.30099962976675304</v>
      </c>
      <c r="T306" s="66">
        <f>T305-R305</f>
        <v>4756</v>
      </c>
      <c r="U306" s="42">
        <f>T306/R305</f>
        <v>0.8396892655367232</v>
      </c>
      <c r="V306" s="66">
        <f>V305-T305</f>
        <v>-1234</v>
      </c>
      <c r="W306" s="42">
        <f>V306/T305</f>
        <v>-0.11842610364683301</v>
      </c>
      <c r="X306" s="66">
        <f>X305-V305</f>
        <v>-2833</v>
      </c>
      <c r="Y306" s="42">
        <f>X306/V305</f>
        <v>-0.30840409318528195</v>
      </c>
      <c r="Z306" s="72">
        <f>Z305-X305</f>
        <v>191</v>
      </c>
      <c r="AA306" s="54">
        <f>Z306/X305</f>
        <v>0.030064536439477412</v>
      </c>
      <c r="AB306" s="111">
        <f>AB305-D305-F305-H305-J305-L305-N305-P305-R305-T305-V305-X305</f>
        <v>6544</v>
      </c>
      <c r="AC306" s="48"/>
      <c r="AD306" s="77"/>
    </row>
    <row r="307" spans="1:30" ht="27.75" customHeight="1" thickBot="1" thickTop="1">
      <c r="A307" s="138"/>
      <c r="B307" s="144"/>
      <c r="C307" s="18" t="s">
        <v>20</v>
      </c>
      <c r="D307" s="67">
        <f>D305-D278</f>
        <v>1074</v>
      </c>
      <c r="E307" s="31">
        <f>D307/D278</f>
        <v>0.1549559948059443</v>
      </c>
      <c r="F307" s="67">
        <f>F305-F278</f>
        <v>67</v>
      </c>
      <c r="G307" s="31">
        <f>F307/F278</f>
        <v>0.009903917220990393</v>
      </c>
      <c r="H307" s="67">
        <f>H305-H278</f>
        <v>-159</v>
      </c>
      <c r="I307" s="31">
        <f>H307/H278</f>
        <v>-0.01740367775831874</v>
      </c>
      <c r="J307" s="67">
        <f>J305-J278</f>
        <v>1145</v>
      </c>
      <c r="K307" s="31">
        <f>J307/J278</f>
        <v>0.11141383672277902</v>
      </c>
      <c r="L307" s="67">
        <f>L305-L278</f>
        <v>-940</v>
      </c>
      <c r="M307" s="31">
        <f>L307/L278</f>
        <v>-0.09337439157643787</v>
      </c>
      <c r="N307" s="67">
        <f>N305-N278</f>
        <v>-1098</v>
      </c>
      <c r="O307" s="31">
        <f>N307/N278</f>
        <v>-0.1304812834224599</v>
      </c>
      <c r="P307" s="67">
        <f>P305-P278</f>
        <v>692</v>
      </c>
      <c r="Q307" s="31">
        <f>P307/P278</f>
        <v>0.09337471326406693</v>
      </c>
      <c r="R307" s="67">
        <f>R305-R278</f>
        <v>-774</v>
      </c>
      <c r="S307" s="31">
        <f>R307/R278</f>
        <v>-0.12022367194780988</v>
      </c>
      <c r="T307" s="67">
        <f>T305-T278</f>
        <v>-650</v>
      </c>
      <c r="U307" s="31">
        <f>T307/T278</f>
        <v>-0.05871725383920506</v>
      </c>
      <c r="V307" s="67">
        <f>V305-V278</f>
        <v>665</v>
      </c>
      <c r="W307" s="31">
        <f>V307/V278</f>
        <v>0.07804248327661073</v>
      </c>
      <c r="X307" s="67">
        <f>X305-X278</f>
        <v>-252</v>
      </c>
      <c r="Y307" s="31">
        <f>X307/X278</f>
        <v>-0.03815291445874338</v>
      </c>
      <c r="Z307" s="72">
        <f>Z305-Z278</f>
        <v>795</v>
      </c>
      <c r="AA307" s="54">
        <f>Z307/Z278</f>
        <v>0.13828491911636806</v>
      </c>
      <c r="AB307" s="40"/>
      <c r="AC307" s="48"/>
      <c r="AD307" s="47"/>
    </row>
    <row r="308" spans="1:30" ht="27.75" customHeight="1" thickBot="1" thickTop="1">
      <c r="A308" s="138" t="s">
        <v>10</v>
      </c>
      <c r="B308" s="142" t="s">
        <v>17</v>
      </c>
      <c r="C308" s="20"/>
      <c r="D308" s="69">
        <v>3606</v>
      </c>
      <c r="E308" s="23" t="s">
        <v>24</v>
      </c>
      <c r="F308" s="69">
        <v>3647</v>
      </c>
      <c r="G308" s="23" t="s">
        <v>24</v>
      </c>
      <c r="H308" s="69">
        <v>3591</v>
      </c>
      <c r="I308" s="23" t="s">
        <v>24</v>
      </c>
      <c r="J308" s="69">
        <v>7497</v>
      </c>
      <c r="K308" s="23" t="s">
        <v>24</v>
      </c>
      <c r="L308" s="69">
        <v>3352</v>
      </c>
      <c r="M308" s="23" t="s">
        <v>24</v>
      </c>
      <c r="N308" s="69">
        <v>2410</v>
      </c>
      <c r="O308" s="23" t="s">
        <v>24</v>
      </c>
      <c r="P308" s="69">
        <v>2688</v>
      </c>
      <c r="Q308" s="23" t="s">
        <v>24</v>
      </c>
      <c r="R308" s="69">
        <v>2394</v>
      </c>
      <c r="S308" s="23" t="s">
        <v>24</v>
      </c>
      <c r="T308" s="69">
        <v>3359</v>
      </c>
      <c r="U308" s="23" t="s">
        <v>24</v>
      </c>
      <c r="V308" s="69">
        <v>3719</v>
      </c>
      <c r="W308" s="23" t="s">
        <v>24</v>
      </c>
      <c r="X308" s="69">
        <v>3391</v>
      </c>
      <c r="Y308" s="23" t="s">
        <v>24</v>
      </c>
      <c r="Z308" s="74">
        <v>3955</v>
      </c>
      <c r="AA308" s="49" t="s">
        <v>24</v>
      </c>
      <c r="AB308" s="39">
        <f>D308+F308+H308+J308+L308+N308+P308+R308+T308+V308+X308+Z308</f>
        <v>43609</v>
      </c>
      <c r="AC308" s="26"/>
      <c r="AD308" s="29"/>
    </row>
    <row r="309" spans="1:30" ht="27.75" customHeight="1" thickBot="1" thickTop="1">
      <c r="A309" s="138"/>
      <c r="B309" s="143"/>
      <c r="C309" s="21" t="s">
        <v>19</v>
      </c>
      <c r="D309" s="75">
        <f>D308-Z281</f>
        <v>1179</v>
      </c>
      <c r="E309" s="30">
        <f>D309/Z281</f>
        <v>0.4857849196538937</v>
      </c>
      <c r="F309" s="75">
        <f>F308-D308</f>
        <v>41</v>
      </c>
      <c r="G309" s="30">
        <f>F309/D308</f>
        <v>0.01136993899057127</v>
      </c>
      <c r="H309" s="75">
        <f>H308-F308</f>
        <v>-56</v>
      </c>
      <c r="I309" s="30">
        <f>H309/F308</f>
        <v>-0.015355086372360844</v>
      </c>
      <c r="J309" s="75">
        <f>J308-H308</f>
        <v>3906</v>
      </c>
      <c r="K309" s="30">
        <f>J309/H308</f>
        <v>1.087719298245614</v>
      </c>
      <c r="L309" s="75">
        <f>L308-J308</f>
        <v>-4145</v>
      </c>
      <c r="M309" s="30">
        <f>L309/J308</f>
        <v>-0.5528878217953849</v>
      </c>
      <c r="N309" s="66">
        <f>N308-L308</f>
        <v>-942</v>
      </c>
      <c r="O309" s="42">
        <f>N309/L308</f>
        <v>-0.28102625298329353</v>
      </c>
      <c r="P309" s="66">
        <f>P308-N308</f>
        <v>278</v>
      </c>
      <c r="Q309" s="42">
        <f>P309/N308</f>
        <v>0.11535269709543569</v>
      </c>
      <c r="R309" s="66">
        <f>R308-P308</f>
        <v>-294</v>
      </c>
      <c r="S309" s="42">
        <f>R309/P308</f>
        <v>-0.109375</v>
      </c>
      <c r="T309" s="66">
        <f>T308-R308</f>
        <v>965</v>
      </c>
      <c r="U309" s="42">
        <f>T309/R308</f>
        <v>0.40309106098579783</v>
      </c>
      <c r="V309" s="66">
        <f>V308-T308</f>
        <v>360</v>
      </c>
      <c r="W309" s="42">
        <f>V309/T308</f>
        <v>0.10717475439118786</v>
      </c>
      <c r="X309" s="66">
        <f>X308-V308</f>
        <v>-328</v>
      </c>
      <c r="Y309" s="42">
        <f>X309/V308</f>
        <v>-0.08819575154611455</v>
      </c>
      <c r="Z309" s="72">
        <f>Z308-X308</f>
        <v>564</v>
      </c>
      <c r="AA309" s="54">
        <f>Z309/X308</f>
        <v>0.16632261869654968</v>
      </c>
      <c r="AB309" s="111">
        <f>AB308-D308-F308-H308-J308-L308-N308-P308-R308-T308-V308-X308</f>
        <v>3955</v>
      </c>
      <c r="AC309" s="48"/>
      <c r="AD309" s="77"/>
    </row>
    <row r="310" spans="1:30" ht="27.75" customHeight="1" thickBot="1" thickTop="1">
      <c r="A310" s="138"/>
      <c r="B310" s="144"/>
      <c r="C310" s="18" t="s">
        <v>20</v>
      </c>
      <c r="D310" s="67">
        <f>D308-D281</f>
        <v>-1254</v>
      </c>
      <c r="E310" s="31">
        <f>D310/D281</f>
        <v>-0.2580246913580247</v>
      </c>
      <c r="F310" s="67">
        <f>F308-F281</f>
        <v>-624</v>
      </c>
      <c r="G310" s="31">
        <f>F310/F281</f>
        <v>-0.14610161554671036</v>
      </c>
      <c r="H310" s="67">
        <f>H308-H281</f>
        <v>-997</v>
      </c>
      <c r="I310" s="31">
        <f>H310/H281</f>
        <v>-0.21730601569311248</v>
      </c>
      <c r="J310" s="67">
        <f>J308-J281</f>
        <v>2775</v>
      </c>
      <c r="K310" s="31">
        <f>J310/J281</f>
        <v>0.5876747141041931</v>
      </c>
      <c r="L310" s="67">
        <f>L308-L281</f>
        <v>-1939</v>
      </c>
      <c r="M310" s="31">
        <f>L310/L281</f>
        <v>-0.36647136647136647</v>
      </c>
      <c r="N310" s="67">
        <f>N308-N281</f>
        <v>-1069</v>
      </c>
      <c r="O310" s="31">
        <f>N310/N281</f>
        <v>-0.3072722046565105</v>
      </c>
      <c r="P310" s="67">
        <f>P308-P281</f>
        <v>-512</v>
      </c>
      <c r="Q310" s="31">
        <f>P310/P281</f>
        <v>-0.16</v>
      </c>
      <c r="R310" s="67">
        <f>R308-R281</f>
        <v>-361</v>
      </c>
      <c r="S310" s="31">
        <f>R310/R281</f>
        <v>-0.1310344827586207</v>
      </c>
      <c r="T310" s="67">
        <f>T308-T281</f>
        <v>-2154</v>
      </c>
      <c r="U310" s="31">
        <f>T310/T281</f>
        <v>-0.3907128605115182</v>
      </c>
      <c r="V310" s="67">
        <f>V308-V281</f>
        <v>-31</v>
      </c>
      <c r="W310" s="31">
        <f>V310/V281</f>
        <v>-0.008266666666666667</v>
      </c>
      <c r="X310" s="67">
        <f>X308-X281</f>
        <v>692</v>
      </c>
      <c r="Y310" s="31">
        <f>X310/X281</f>
        <v>0.2563912560207484</v>
      </c>
      <c r="Z310" s="72">
        <f>Z308-Z281</f>
        <v>1528</v>
      </c>
      <c r="AA310" s="54">
        <f>Z310/Z281</f>
        <v>0.6295838483724763</v>
      </c>
      <c r="AB310" s="40"/>
      <c r="AC310" s="76"/>
      <c r="AD310" s="47"/>
    </row>
    <row r="311" spans="1:30" ht="27.75" customHeight="1" thickBot="1" thickTop="1">
      <c r="A311" s="138" t="s">
        <v>11</v>
      </c>
      <c r="B311" s="142" t="s">
        <v>15</v>
      </c>
      <c r="C311" s="20"/>
      <c r="D311" s="69">
        <v>8557</v>
      </c>
      <c r="E311" s="23" t="s">
        <v>24</v>
      </c>
      <c r="F311" s="69">
        <v>5644</v>
      </c>
      <c r="G311" s="23" t="s">
        <v>24</v>
      </c>
      <c r="H311" s="69">
        <v>5744</v>
      </c>
      <c r="I311" s="23" t="s">
        <v>24</v>
      </c>
      <c r="J311" s="69">
        <v>6275</v>
      </c>
      <c r="K311" s="23" t="s">
        <v>24</v>
      </c>
      <c r="L311" s="69">
        <v>6147</v>
      </c>
      <c r="M311" s="23" t="s">
        <v>24</v>
      </c>
      <c r="N311" s="69">
        <v>5503</v>
      </c>
      <c r="O311" s="23" t="s">
        <v>24</v>
      </c>
      <c r="P311" s="69">
        <v>8224</v>
      </c>
      <c r="Q311" s="23" t="s">
        <v>24</v>
      </c>
      <c r="R311" s="69">
        <v>7334</v>
      </c>
      <c r="S311" s="23" t="s">
        <v>24</v>
      </c>
      <c r="T311" s="69">
        <v>7565</v>
      </c>
      <c r="U311" s="23" t="s">
        <v>24</v>
      </c>
      <c r="V311" s="69">
        <v>7499</v>
      </c>
      <c r="W311" s="23" t="s">
        <v>24</v>
      </c>
      <c r="X311" s="69">
        <v>6735</v>
      </c>
      <c r="Y311" s="23" t="s">
        <v>24</v>
      </c>
      <c r="Z311" s="74">
        <v>7082</v>
      </c>
      <c r="AA311" s="49" t="s">
        <v>24</v>
      </c>
      <c r="AB311" s="39">
        <f>D311+F311+H311+J311+L311+N311+P311+R311+T311+V311+X311+Z311</f>
        <v>82309</v>
      </c>
      <c r="AC311" s="26"/>
      <c r="AD311" s="29"/>
    </row>
    <row r="312" spans="1:30" ht="27.75" customHeight="1" thickBot="1" thickTop="1">
      <c r="A312" s="138"/>
      <c r="B312" s="143"/>
      <c r="C312" s="21" t="s">
        <v>19</v>
      </c>
      <c r="D312" s="75">
        <f>D311-Z284</f>
        <v>1089</v>
      </c>
      <c r="E312" s="30">
        <f>D312/Z284</f>
        <v>0.14582217461167649</v>
      </c>
      <c r="F312" s="75">
        <f>F311-D311</f>
        <v>-2913</v>
      </c>
      <c r="G312" s="30">
        <f>F312/D311</f>
        <v>-0.3404230454598574</v>
      </c>
      <c r="H312" s="75">
        <f>H311-F311</f>
        <v>100</v>
      </c>
      <c r="I312" s="30">
        <f>H312/F311</f>
        <v>0.01771793054571226</v>
      </c>
      <c r="J312" s="75">
        <f>J311-H311</f>
        <v>531</v>
      </c>
      <c r="K312" s="30">
        <f>J312/H311</f>
        <v>0.09244428969359332</v>
      </c>
      <c r="L312" s="75">
        <f>L311-J311</f>
        <v>-128</v>
      </c>
      <c r="M312" s="30">
        <f>L312/J311</f>
        <v>-0.020398406374501993</v>
      </c>
      <c r="N312" s="66">
        <f>N311-L311</f>
        <v>-644</v>
      </c>
      <c r="O312" s="42">
        <f>N312/L311</f>
        <v>-0.10476655278997885</v>
      </c>
      <c r="P312" s="66">
        <f>P311-N311</f>
        <v>2721</v>
      </c>
      <c r="Q312" s="42">
        <f>P312/N311</f>
        <v>0.494457568598946</v>
      </c>
      <c r="R312" s="66">
        <f>R311-P311</f>
        <v>-890</v>
      </c>
      <c r="S312" s="42">
        <f>R312/P311</f>
        <v>-0.10821984435797666</v>
      </c>
      <c r="T312" s="66">
        <f>T311-R311</f>
        <v>231</v>
      </c>
      <c r="U312" s="42">
        <f>T312/R311</f>
        <v>0.03149713662394328</v>
      </c>
      <c r="V312" s="66">
        <f>V311-T311</f>
        <v>-66</v>
      </c>
      <c r="W312" s="42">
        <f>V312/T311</f>
        <v>-0.008724388631857238</v>
      </c>
      <c r="X312" s="66">
        <f>X311-V311</f>
        <v>-764</v>
      </c>
      <c r="Y312" s="42">
        <f>X312/V311</f>
        <v>-0.10188025070009335</v>
      </c>
      <c r="Z312" s="72">
        <f>Z311-X311</f>
        <v>347</v>
      </c>
      <c r="AA312" s="54">
        <f>Z312/X311</f>
        <v>0.05152190051967335</v>
      </c>
      <c r="AB312" s="111">
        <f>AB311-D311-F311-H311-J311-L311-N311-P311-R311-T311-V311-X311</f>
        <v>7082</v>
      </c>
      <c r="AC312" s="81"/>
      <c r="AD312" s="77"/>
    </row>
    <row r="313" spans="1:28" ht="27.75" customHeight="1" thickBot="1" thickTop="1">
      <c r="A313" s="138"/>
      <c r="B313" s="144"/>
      <c r="C313" s="18" t="s">
        <v>20</v>
      </c>
      <c r="D313" s="67">
        <f>D311-D284</f>
        <v>3363</v>
      </c>
      <c r="E313" s="31">
        <f>D313/D284</f>
        <v>0.6474778590681556</v>
      </c>
      <c r="F313" s="67">
        <f>F311-F284</f>
        <v>-166</v>
      </c>
      <c r="G313" s="31">
        <f>F313/F284</f>
        <v>-0.02857142857142857</v>
      </c>
      <c r="H313" s="67">
        <f>H311-H284</f>
        <v>489</v>
      </c>
      <c r="I313" s="31">
        <f>H313/H284</f>
        <v>0.09305423406279734</v>
      </c>
      <c r="J313" s="67">
        <f>J311-J284</f>
        <v>-1518</v>
      </c>
      <c r="K313" s="31">
        <f>J313/J284</f>
        <v>-0.19479019633003977</v>
      </c>
      <c r="L313" s="67">
        <f>L311-L284</f>
        <v>539</v>
      </c>
      <c r="M313" s="31">
        <f>L313/L284</f>
        <v>0.09611269614835949</v>
      </c>
      <c r="N313" s="67">
        <f>N311-N284</f>
        <v>-375</v>
      </c>
      <c r="O313" s="31">
        <f>N313/N284</f>
        <v>-0.06379720993535216</v>
      </c>
      <c r="P313" s="67">
        <f>P311-P284</f>
        <v>431</v>
      </c>
      <c r="Q313" s="31">
        <f>P313/P284</f>
        <v>0.0553060438855383</v>
      </c>
      <c r="R313" s="67">
        <f>R311-R284</f>
        <v>-486</v>
      </c>
      <c r="S313" s="31">
        <f>R313/R284</f>
        <v>-0.062148337595907925</v>
      </c>
      <c r="T313" s="67">
        <f>T311-T284</f>
        <v>1096</v>
      </c>
      <c r="U313" s="31">
        <f>T313/T284</f>
        <v>0.1694234039264183</v>
      </c>
      <c r="V313" s="67">
        <f>V311-V284</f>
        <v>341</v>
      </c>
      <c r="W313" s="31">
        <f>V313/V284</f>
        <v>0.04763900530874546</v>
      </c>
      <c r="X313" s="67">
        <f>X311-X284</f>
        <v>114</v>
      </c>
      <c r="Y313" s="31">
        <f>X313/X284</f>
        <v>0.017217942908926143</v>
      </c>
      <c r="Z313" s="72">
        <f>Z311-Z284</f>
        <v>-386</v>
      </c>
      <c r="AA313" s="54">
        <f>Z313/Z284</f>
        <v>-0.05168719871451526</v>
      </c>
      <c r="AB313" s="10"/>
    </row>
    <row r="314" spans="1:28" ht="27.75" customHeight="1" thickBot="1">
      <c r="A314" s="168" t="s">
        <v>12</v>
      </c>
      <c r="B314" s="179"/>
      <c r="C314" s="179"/>
      <c r="D314" s="179"/>
      <c r="E314" s="179"/>
      <c r="F314" s="179"/>
      <c r="G314" s="179"/>
      <c r="H314" s="179"/>
      <c r="I314" s="179"/>
      <c r="J314" s="179"/>
      <c r="K314" s="179"/>
      <c r="L314" s="179"/>
      <c r="M314" s="179"/>
      <c r="N314" s="179"/>
      <c r="O314" s="179"/>
      <c r="P314" s="179"/>
      <c r="Q314" s="179"/>
      <c r="R314" s="179"/>
      <c r="S314" s="179"/>
      <c r="T314" s="179"/>
      <c r="U314" s="179"/>
      <c r="V314" s="179"/>
      <c r="W314" s="179"/>
      <c r="X314" s="179"/>
      <c r="Y314" s="179"/>
      <c r="Z314" s="179"/>
      <c r="AA314" s="180"/>
      <c r="AB314" s="10"/>
    </row>
    <row r="315" spans="1:28" ht="27.75" customHeight="1" thickBot="1">
      <c r="A315" s="138" t="s">
        <v>13</v>
      </c>
      <c r="B315" s="142" t="s">
        <v>14</v>
      </c>
      <c r="C315" s="5"/>
      <c r="D315" s="69">
        <v>9960</v>
      </c>
      <c r="E315" s="23" t="s">
        <v>24</v>
      </c>
      <c r="F315" s="69">
        <v>11972</v>
      </c>
      <c r="G315" s="23" t="s">
        <v>24</v>
      </c>
      <c r="H315" s="69">
        <v>11476</v>
      </c>
      <c r="I315" s="23" t="s">
        <v>24</v>
      </c>
      <c r="J315" s="69">
        <v>10336</v>
      </c>
      <c r="K315" s="23" t="s">
        <v>24</v>
      </c>
      <c r="L315" s="69">
        <v>10292</v>
      </c>
      <c r="M315" s="23" t="s">
        <v>24</v>
      </c>
      <c r="N315" s="69">
        <v>10238</v>
      </c>
      <c r="O315" s="23" t="s">
        <v>24</v>
      </c>
      <c r="P315" s="69">
        <v>10569</v>
      </c>
      <c r="Q315" s="23" t="s">
        <v>24</v>
      </c>
      <c r="R315" s="69">
        <v>10953</v>
      </c>
      <c r="S315" s="23" t="s">
        <v>24</v>
      </c>
      <c r="T315" s="69">
        <v>10445</v>
      </c>
      <c r="U315" s="23" t="s">
        <v>24</v>
      </c>
      <c r="V315" s="69">
        <v>10552</v>
      </c>
      <c r="W315" s="23" t="s">
        <v>24</v>
      </c>
      <c r="X315" s="69">
        <v>10905</v>
      </c>
      <c r="Y315" s="23" t="s">
        <v>24</v>
      </c>
      <c r="Z315" s="82">
        <v>11089</v>
      </c>
      <c r="AA315" s="83" t="s">
        <v>24</v>
      </c>
      <c r="AB315" s="10"/>
    </row>
    <row r="316" spans="1:28" ht="27.75" customHeight="1" thickBot="1" thickTop="1">
      <c r="A316" s="138"/>
      <c r="B316" s="143"/>
      <c r="C316" s="21" t="s">
        <v>19</v>
      </c>
      <c r="D316" s="75">
        <f>D315-Z288</f>
        <v>-382</v>
      </c>
      <c r="E316" s="30">
        <f>D316/Z288</f>
        <v>-0.03693676271514214</v>
      </c>
      <c r="F316" s="75">
        <f>F315-D315</f>
        <v>2012</v>
      </c>
      <c r="G316" s="30">
        <f>F316/D315</f>
        <v>0.20200803212851406</v>
      </c>
      <c r="H316" s="75">
        <f>H315-F315</f>
        <v>-496</v>
      </c>
      <c r="I316" s="30">
        <f>H316/F315</f>
        <v>-0.0414300033411293</v>
      </c>
      <c r="J316" s="75">
        <f>J315-H315</f>
        <v>-1140</v>
      </c>
      <c r="K316" s="30">
        <f>J316/H315</f>
        <v>-0.09933774834437085</v>
      </c>
      <c r="L316" s="75">
        <f>L315-J315</f>
        <v>-44</v>
      </c>
      <c r="M316" s="30">
        <f>L316/J315</f>
        <v>-0.0042569659442724455</v>
      </c>
      <c r="N316" s="66">
        <f>N315-L315</f>
        <v>-54</v>
      </c>
      <c r="O316" s="42">
        <f>N316/L315</f>
        <v>-0.005246793626117373</v>
      </c>
      <c r="P316" s="66">
        <f>P315-N315</f>
        <v>331</v>
      </c>
      <c r="Q316" s="42">
        <f>P316/N315</f>
        <v>0.03233053330728658</v>
      </c>
      <c r="R316" s="66">
        <f>R315-P315</f>
        <v>384</v>
      </c>
      <c r="S316" s="42">
        <f>R316/P315</f>
        <v>0.03633267101901788</v>
      </c>
      <c r="T316" s="66">
        <f>T315-R315</f>
        <v>-508</v>
      </c>
      <c r="U316" s="42">
        <f>T316/R315</f>
        <v>-0.04637998721811376</v>
      </c>
      <c r="V316" s="66">
        <f>V315-T315</f>
        <v>107</v>
      </c>
      <c r="W316" s="42">
        <f>V316/T315</f>
        <v>0.010244135950215415</v>
      </c>
      <c r="X316" s="66">
        <f>X315-V315</f>
        <v>353</v>
      </c>
      <c r="Y316" s="42">
        <f>X316/V315</f>
        <v>0.03345337376800606</v>
      </c>
      <c r="Z316" s="72">
        <f>Z315-X315</f>
        <v>184</v>
      </c>
      <c r="AA316" s="54">
        <f>Z316/X315</f>
        <v>0.016872994039431453</v>
      </c>
      <c r="AB316" s="10"/>
    </row>
    <row r="317" spans="1:28" ht="27.75" customHeight="1" thickBot="1">
      <c r="A317" s="138"/>
      <c r="B317" s="144"/>
      <c r="C317" s="18" t="s">
        <v>20</v>
      </c>
      <c r="D317" s="67">
        <f>D315-D288</f>
        <v>-1983</v>
      </c>
      <c r="E317" s="31">
        <f>D317/D288</f>
        <v>-0.16603868374780206</v>
      </c>
      <c r="F317" s="67">
        <f>F315-F288</f>
        <v>-149</v>
      </c>
      <c r="G317" s="31">
        <f>F317/F288</f>
        <v>-0.012292715122514643</v>
      </c>
      <c r="H317" s="67">
        <f>H315-H288</f>
        <v>-120</v>
      </c>
      <c r="I317" s="31">
        <f>H317/H288</f>
        <v>-0.010348395998620214</v>
      </c>
      <c r="J317" s="67">
        <f>J315-J288</f>
        <v>-346</v>
      </c>
      <c r="K317" s="31">
        <f>J317/J288</f>
        <v>-0.03239093802658678</v>
      </c>
      <c r="L317" s="67">
        <f>L315-L288</f>
        <v>259</v>
      </c>
      <c r="M317" s="31">
        <f>L317/L288</f>
        <v>0.025814811123293133</v>
      </c>
      <c r="N317" s="67">
        <f>N315-N288</f>
        <v>521</v>
      </c>
      <c r="O317" s="31">
        <f>N317/N288</f>
        <v>0.053617371616754145</v>
      </c>
      <c r="P317" s="67">
        <f>P315-P288</f>
        <v>572</v>
      </c>
      <c r="Q317" s="31">
        <f>P317/P288</f>
        <v>0.05721716514954486</v>
      </c>
      <c r="R317" s="67">
        <f>R315-R288</f>
        <v>478</v>
      </c>
      <c r="S317" s="31">
        <f>R317/R288</f>
        <v>0.045632458233890213</v>
      </c>
      <c r="T317" s="67">
        <f>T315-T288</f>
        <v>129</v>
      </c>
      <c r="U317" s="31">
        <f>T317/T288</f>
        <v>0.01250484683986041</v>
      </c>
      <c r="V317" s="67">
        <f>V315-V288</f>
        <v>1565</v>
      </c>
      <c r="W317" s="31">
        <f>V317/V288</f>
        <v>0.1741404250584177</v>
      </c>
      <c r="X317" s="67">
        <f>X315-X288</f>
        <v>1270</v>
      </c>
      <c r="Y317" s="31">
        <f>X317/X288</f>
        <v>0.131811105345096</v>
      </c>
      <c r="Z317" s="67">
        <f>Z315-Z288</f>
        <v>747</v>
      </c>
      <c r="AA317" s="31">
        <f>Z317/Z288</f>
        <v>0.07222974279636434</v>
      </c>
      <c r="AB317" s="10"/>
    </row>
    <row r="319" ht="13.5" thickBot="1"/>
    <row r="320" spans="1:29" ht="30.75" customHeight="1" thickBot="1" thickTop="1">
      <c r="A320" s="188" t="s">
        <v>98</v>
      </c>
      <c r="B320" s="188"/>
      <c r="C320" s="188"/>
      <c r="D320" s="188"/>
      <c r="E320" s="188"/>
      <c r="F320" s="188"/>
      <c r="G320" s="188"/>
      <c r="H320" s="188"/>
      <c r="I320" s="188"/>
      <c r="J320" s="188"/>
      <c r="K320" s="188"/>
      <c r="L320" s="189"/>
      <c r="M320" s="189"/>
      <c r="N320" s="189"/>
      <c r="O320" s="189"/>
      <c r="P320" s="189"/>
      <c r="Q320" s="189"/>
      <c r="R320" s="189"/>
      <c r="S320" s="189"/>
      <c r="T320" s="189"/>
      <c r="U320" s="189"/>
      <c r="V320" s="189"/>
      <c r="W320" s="189"/>
      <c r="X320" s="189"/>
      <c r="Y320" s="189"/>
      <c r="Z320" s="189"/>
      <c r="AA320" s="189"/>
      <c r="AB320" s="189"/>
      <c r="AC320" s="189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152" t="s">
        <v>0</v>
      </c>
      <c r="B322" s="166" t="s">
        <v>1</v>
      </c>
      <c r="C322" s="166"/>
      <c r="D322" s="190" t="s">
        <v>97</v>
      </c>
      <c r="E322" s="191"/>
      <c r="F322" s="191"/>
      <c r="G322" s="191"/>
      <c r="H322" s="191"/>
      <c r="I322" s="191"/>
      <c r="J322" s="191"/>
      <c r="K322" s="191"/>
      <c r="L322" s="191"/>
      <c r="M322" s="191"/>
      <c r="N322" s="191"/>
      <c r="O322" s="191"/>
      <c r="P322" s="191"/>
      <c r="Q322" s="191"/>
      <c r="R322" s="191"/>
      <c r="S322" s="191"/>
      <c r="T322" s="192"/>
      <c r="U322" s="192"/>
      <c r="V322" s="192"/>
      <c r="W322" s="192"/>
      <c r="X322" s="192"/>
      <c r="Y322" s="192"/>
      <c r="Z322" s="192"/>
      <c r="AA322" s="193"/>
      <c r="AB322" s="145" t="s">
        <v>21</v>
      </c>
      <c r="AC322" s="148" t="s">
        <v>22</v>
      </c>
      <c r="AD322" s="149"/>
    </row>
    <row r="323" spans="1:30" ht="24.75" customHeight="1" thickBot="1" thickTop="1">
      <c r="A323" s="152"/>
      <c r="B323" s="171"/>
      <c r="C323" s="167"/>
      <c r="D323" s="139" t="s">
        <v>4</v>
      </c>
      <c r="E323" s="140"/>
      <c r="F323" s="139" t="s">
        <v>5</v>
      </c>
      <c r="G323" s="140"/>
      <c r="H323" s="139" t="s">
        <v>25</v>
      </c>
      <c r="I323" s="140"/>
      <c r="J323" s="139" t="s">
        <v>26</v>
      </c>
      <c r="K323" s="140"/>
      <c r="L323" s="139" t="s">
        <v>27</v>
      </c>
      <c r="M323" s="140"/>
      <c r="N323" s="139" t="s">
        <v>28</v>
      </c>
      <c r="O323" s="140"/>
      <c r="P323" s="139" t="s">
        <v>29</v>
      </c>
      <c r="Q323" s="140"/>
      <c r="R323" s="139" t="s">
        <v>35</v>
      </c>
      <c r="S323" s="140"/>
      <c r="T323" s="139" t="s">
        <v>36</v>
      </c>
      <c r="U323" s="140"/>
      <c r="V323" s="139" t="s">
        <v>37</v>
      </c>
      <c r="W323" s="140"/>
      <c r="X323" s="139" t="s">
        <v>38</v>
      </c>
      <c r="Y323" s="140"/>
      <c r="Z323" s="159" t="s">
        <v>39</v>
      </c>
      <c r="AA323" s="160"/>
      <c r="AB323" s="146"/>
      <c r="AC323" s="150"/>
      <c r="AD323" s="151"/>
    </row>
    <row r="324" spans="1:30" ht="18.75" customHeight="1" thickBot="1" thickTop="1">
      <c r="A324" s="2"/>
      <c r="B324" s="1"/>
      <c r="C324" s="182" t="s">
        <v>32</v>
      </c>
      <c r="D324" s="183"/>
      <c r="E324" s="183"/>
      <c r="F324" s="183"/>
      <c r="G324" s="183"/>
      <c r="H324" s="183"/>
      <c r="I324" s="183"/>
      <c r="J324" s="183"/>
      <c r="K324" s="183"/>
      <c r="L324" s="183"/>
      <c r="M324" s="183"/>
      <c r="N324" s="183"/>
      <c r="O324" s="183"/>
      <c r="P324" s="183"/>
      <c r="Q324" s="183"/>
      <c r="R324" s="183"/>
      <c r="S324" s="183"/>
      <c r="T324" s="184"/>
      <c r="U324" s="184"/>
      <c r="V324" s="184"/>
      <c r="W324" s="184"/>
      <c r="X324" s="184"/>
      <c r="Y324" s="184"/>
      <c r="Z324" s="185"/>
      <c r="AA324" s="186"/>
      <c r="AB324" s="147"/>
      <c r="AC324" s="24" t="s">
        <v>23</v>
      </c>
      <c r="AD324" s="25" t="s">
        <v>24</v>
      </c>
    </row>
    <row r="325" spans="1:30" ht="13.5" thickBot="1">
      <c r="A325" s="3"/>
      <c r="B325" s="3"/>
      <c r="C325" s="3"/>
      <c r="D325" s="6"/>
      <c r="E325" s="3"/>
      <c r="F325" s="36"/>
      <c r="G325" s="4"/>
      <c r="H325" s="37"/>
      <c r="I325" s="16"/>
      <c r="J325" s="36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87"/>
      <c r="AA325" s="154"/>
      <c r="AB325" s="173"/>
      <c r="AC325" s="162"/>
      <c r="AD325" s="163"/>
    </row>
    <row r="326" spans="1:30" ht="27.75" customHeight="1" thickBot="1" thickTop="1">
      <c r="A326" s="138" t="s">
        <v>6</v>
      </c>
      <c r="B326" s="142" t="s">
        <v>7</v>
      </c>
      <c r="C326" s="7"/>
      <c r="D326" s="65">
        <v>309816</v>
      </c>
      <c r="E326" s="22" t="s">
        <v>24</v>
      </c>
      <c r="F326" s="65">
        <v>309004</v>
      </c>
      <c r="G326" s="22" t="s">
        <v>24</v>
      </c>
      <c r="H326" s="65">
        <v>306963</v>
      </c>
      <c r="I326" s="22" t="s">
        <v>24</v>
      </c>
      <c r="J326" s="65">
        <v>325989</v>
      </c>
      <c r="K326" s="22" t="s">
        <v>24</v>
      </c>
      <c r="L326" s="65">
        <v>325816</v>
      </c>
      <c r="M326" s="22" t="s">
        <v>24</v>
      </c>
      <c r="N326" s="65">
        <v>325540</v>
      </c>
      <c r="O326" s="22" t="s">
        <v>24</v>
      </c>
      <c r="P326" s="65">
        <v>329581</v>
      </c>
      <c r="Q326" s="22" t="s">
        <v>24</v>
      </c>
      <c r="R326" s="65">
        <v>330809</v>
      </c>
      <c r="S326" s="22" t="s">
        <v>24</v>
      </c>
      <c r="T326" s="65">
        <v>325660</v>
      </c>
      <c r="U326" s="22" t="s">
        <v>24</v>
      </c>
      <c r="V326" s="65">
        <v>323566</v>
      </c>
      <c r="W326" s="22" t="s">
        <v>24</v>
      </c>
      <c r="X326" s="65">
        <v>322978</v>
      </c>
      <c r="Y326" s="22" t="s">
        <v>24</v>
      </c>
      <c r="Z326" s="71">
        <v>323244</v>
      </c>
      <c r="AA326" s="49" t="s">
        <v>24</v>
      </c>
      <c r="AB326" s="178"/>
      <c r="AC326" s="181"/>
      <c r="AD326" s="57"/>
    </row>
    <row r="327" spans="1:29" ht="27.75" customHeight="1" thickBot="1" thickTop="1">
      <c r="A327" s="138"/>
      <c r="B327" s="143"/>
      <c r="C327" s="17" t="s">
        <v>19</v>
      </c>
      <c r="D327" s="75">
        <f>D326-Z299</f>
        <v>1952</v>
      </c>
      <c r="E327" s="30">
        <f>D327/Z299</f>
        <v>0.006340462022191617</v>
      </c>
      <c r="F327" s="75">
        <f>F326-D326</f>
        <v>-812</v>
      </c>
      <c r="G327" s="30">
        <f>F327/D326</f>
        <v>-0.00262091047589537</v>
      </c>
      <c r="H327" s="75">
        <f>H326-F326</f>
        <v>-2041</v>
      </c>
      <c r="I327" s="30">
        <f>H327/F326</f>
        <v>-0.006605092490712094</v>
      </c>
      <c r="J327" s="75">
        <f>J326-H326</f>
        <v>19026</v>
      </c>
      <c r="K327" s="30">
        <f>J327/H326</f>
        <v>0.06198141144046677</v>
      </c>
      <c r="L327" s="75">
        <f>L326-J326</f>
        <v>-173</v>
      </c>
      <c r="M327" s="30">
        <f>L327/J326</f>
        <v>-0.0005306927534364656</v>
      </c>
      <c r="N327" s="66">
        <f>N326-L326</f>
        <v>-276</v>
      </c>
      <c r="O327" s="42">
        <f>N327/L326</f>
        <v>-0.0008471038868563852</v>
      </c>
      <c r="P327" s="66">
        <f>P326-N326</f>
        <v>4041</v>
      </c>
      <c r="Q327" s="42">
        <f>P327/N326</f>
        <v>0.012413221109541071</v>
      </c>
      <c r="R327" s="66">
        <f>R326-P326</f>
        <v>1228</v>
      </c>
      <c r="S327" s="42">
        <f>R327/P326</f>
        <v>0.0037259429396718866</v>
      </c>
      <c r="T327" s="66">
        <f>T326-R326</f>
        <v>-5149</v>
      </c>
      <c r="U327" s="42">
        <f>T327/R326</f>
        <v>-0.015564872781574866</v>
      </c>
      <c r="V327" s="66">
        <f>V326-T326</f>
        <v>-2094</v>
      </c>
      <c r="W327" s="42">
        <f>V327/T326</f>
        <v>-0.006430019038260763</v>
      </c>
      <c r="X327" s="66">
        <f>X326-V326</f>
        <v>-588</v>
      </c>
      <c r="Y327" s="42">
        <f>X327/V326</f>
        <v>-0.0018172490311095728</v>
      </c>
      <c r="Z327" s="72">
        <f>Z326-X326</f>
        <v>266</v>
      </c>
      <c r="AA327" s="54">
        <f>Z327/X326</f>
        <v>0.0008235855073720191</v>
      </c>
      <c r="AB327" s="74"/>
      <c r="AC327" s="109"/>
    </row>
    <row r="328" spans="1:29" ht="27.75" customHeight="1" thickBot="1" thickTop="1">
      <c r="A328" s="138"/>
      <c r="B328" s="144"/>
      <c r="C328" s="18" t="s">
        <v>20</v>
      </c>
      <c r="D328" s="67">
        <f>D326-D299</f>
        <v>-18687</v>
      </c>
      <c r="E328" s="31">
        <f>D328/D299</f>
        <v>-0.05688532524817125</v>
      </c>
      <c r="F328" s="67">
        <f>F326-F299</f>
        <v>-17262</v>
      </c>
      <c r="G328" s="31">
        <f>F328/F299</f>
        <v>-0.052907750118001876</v>
      </c>
      <c r="H328" s="67">
        <f>H326-H299</f>
        <v>-14655</v>
      </c>
      <c r="I328" s="31">
        <f>H328/H299</f>
        <v>-0.045566479488088354</v>
      </c>
      <c r="J328" s="67">
        <f>J326-J299</f>
        <v>11920</v>
      </c>
      <c r="K328" s="31">
        <f>J328/J299</f>
        <v>0.03795344335162019</v>
      </c>
      <c r="L328" s="67">
        <f>L326-L299</f>
        <v>17209</v>
      </c>
      <c r="M328" s="31">
        <f>L328/L299</f>
        <v>0.05576347911745359</v>
      </c>
      <c r="N328" s="67">
        <f>N326-N299</f>
        <v>17097</v>
      </c>
      <c r="O328" s="31">
        <f>N328/N299</f>
        <v>0.055430014621826396</v>
      </c>
      <c r="P328" s="67">
        <f>P326-P299</f>
        <v>19396</v>
      </c>
      <c r="Q328" s="31">
        <f>P328/P299</f>
        <v>0.06253042539129874</v>
      </c>
      <c r="R328" s="67">
        <f>R326-R299</f>
        <v>19659</v>
      </c>
      <c r="S328" s="31">
        <f>R328/R299</f>
        <v>0.06318174513900048</v>
      </c>
      <c r="T328" s="67">
        <f>T326-T299</f>
        <v>16167</v>
      </c>
      <c r="U328" s="31">
        <f>T328/T299</f>
        <v>0.052237045749015325</v>
      </c>
      <c r="V328" s="67">
        <f>V326-V299</f>
        <v>15352</v>
      </c>
      <c r="W328" s="31">
        <f>V328/V299</f>
        <v>0.049809547911516025</v>
      </c>
      <c r="X328" s="67">
        <f>X326-X299</f>
        <v>14545</v>
      </c>
      <c r="Y328" s="31">
        <f>X328/X299</f>
        <v>0.04715772955552746</v>
      </c>
      <c r="Z328" s="72">
        <f>Z326-Z299</f>
        <v>15380</v>
      </c>
      <c r="AA328" s="54">
        <f>Z328/Z299</f>
        <v>0.04995712392484993</v>
      </c>
      <c r="AB328" s="119"/>
      <c r="AC328" s="43"/>
    </row>
    <row r="329" spans="1:30" ht="27.75" customHeight="1" thickBot="1" thickTop="1">
      <c r="A329" s="138" t="s">
        <v>8</v>
      </c>
      <c r="B329" s="142" t="s">
        <v>18</v>
      </c>
      <c r="C329" s="19"/>
      <c r="D329" s="68">
        <v>11892</v>
      </c>
      <c r="E329" s="23" t="s">
        <v>24</v>
      </c>
      <c r="F329" s="68">
        <v>8626</v>
      </c>
      <c r="G329" s="23" t="s">
        <v>24</v>
      </c>
      <c r="H329" s="68">
        <v>8012</v>
      </c>
      <c r="I329" s="23" t="s">
        <v>24</v>
      </c>
      <c r="J329" s="68">
        <v>23317</v>
      </c>
      <c r="K329" s="23" t="s">
        <v>24</v>
      </c>
      <c r="L329" s="68">
        <v>9924</v>
      </c>
      <c r="M329" s="23" t="s">
        <v>24</v>
      </c>
      <c r="N329" s="68">
        <v>11976</v>
      </c>
      <c r="O329" s="23" t="s">
        <v>24</v>
      </c>
      <c r="P329" s="68">
        <v>13826</v>
      </c>
      <c r="Q329" s="23" t="s">
        <v>24</v>
      </c>
      <c r="R329" s="68">
        <v>10578</v>
      </c>
      <c r="S329" s="23" t="s">
        <v>24</v>
      </c>
      <c r="T329" s="68">
        <v>15137</v>
      </c>
      <c r="U329" s="23" t="s">
        <v>24</v>
      </c>
      <c r="V329" s="68">
        <v>10613</v>
      </c>
      <c r="W329" s="23" t="s">
        <v>24</v>
      </c>
      <c r="X329" s="68">
        <v>8814</v>
      </c>
      <c r="Y329" s="23" t="s">
        <v>24</v>
      </c>
      <c r="Z329" s="73">
        <v>8928</v>
      </c>
      <c r="AA329" s="49" t="s">
        <v>24</v>
      </c>
      <c r="AB329" s="39">
        <f>D329+F329+H329+J329+L329+N329+P329+R329+T329+V329+X329+Z329</f>
        <v>141643</v>
      </c>
      <c r="AC329" s="26"/>
      <c r="AD329" s="29"/>
    </row>
    <row r="330" spans="1:30" ht="27.75" customHeight="1" thickBot="1" thickTop="1">
      <c r="A330" s="138"/>
      <c r="B330" s="143"/>
      <c r="C330" s="17" t="s">
        <v>19</v>
      </c>
      <c r="D330" s="75">
        <f>D329-Z302</f>
        <v>1998</v>
      </c>
      <c r="E330" s="30">
        <f>D330/Z302</f>
        <v>0.20194057004244997</v>
      </c>
      <c r="F330" s="75">
        <f>F329-D329</f>
        <v>-3266</v>
      </c>
      <c r="G330" s="30">
        <f>F330/D329</f>
        <v>-0.2746384123780693</v>
      </c>
      <c r="H330" s="75">
        <f>H329-F329</f>
        <v>-614</v>
      </c>
      <c r="I330" s="30">
        <f>H330/F329</f>
        <v>-0.07118015302573615</v>
      </c>
      <c r="J330" s="75">
        <f>J329-H329</f>
        <v>15305</v>
      </c>
      <c r="K330" s="30">
        <f>J330/H329</f>
        <v>1.9102596105841239</v>
      </c>
      <c r="L330" s="75">
        <f>L329-J329</f>
        <v>-13393</v>
      </c>
      <c r="M330" s="30">
        <f>L330/J329</f>
        <v>-0.5743877857357294</v>
      </c>
      <c r="N330" s="66">
        <f>N329-L329</f>
        <v>2052</v>
      </c>
      <c r="O330" s="42">
        <f>N330/L329</f>
        <v>0.2067714631197098</v>
      </c>
      <c r="P330" s="66">
        <f>P329-N329</f>
        <v>1850</v>
      </c>
      <c r="Q330" s="42">
        <f>P330/N329</f>
        <v>0.1544756179024716</v>
      </c>
      <c r="R330" s="66">
        <f>R329-P329</f>
        <v>-3248</v>
      </c>
      <c r="S330" s="42">
        <f>R330/P329</f>
        <v>-0.23491971647620424</v>
      </c>
      <c r="T330" s="66">
        <f>T329-R329</f>
        <v>4559</v>
      </c>
      <c r="U330" s="42">
        <f>T330/R329</f>
        <v>0.43098884477216864</v>
      </c>
      <c r="V330" s="66">
        <f>V329-T329</f>
        <v>-4524</v>
      </c>
      <c r="W330" s="42">
        <f>V330/T329</f>
        <v>-0.2988703177644183</v>
      </c>
      <c r="X330" s="66">
        <f>X329-V329</f>
        <v>-1799</v>
      </c>
      <c r="Y330" s="42">
        <f>X330/V329</f>
        <v>-0.16950909262225572</v>
      </c>
      <c r="Z330" s="72">
        <f>Z329-X329</f>
        <v>114</v>
      </c>
      <c r="AA330" s="54">
        <f>Z330/X329</f>
        <v>0.012933968686181076</v>
      </c>
      <c r="AB330" s="111">
        <f>AB329-D329-F329-H329-J329-L329-N329-P329-R329-T329-V329-X329</f>
        <v>8928</v>
      </c>
      <c r="AC330" s="113"/>
      <c r="AD330" s="77"/>
    </row>
    <row r="331" spans="1:30" ht="27.75" customHeight="1" thickBot="1" thickTop="1">
      <c r="A331" s="138"/>
      <c r="B331" s="144"/>
      <c r="C331" s="18" t="s">
        <v>20</v>
      </c>
      <c r="D331" s="67">
        <f>D329-D302</f>
        <v>830</v>
      </c>
      <c r="E331" s="31">
        <f>D331/D302</f>
        <v>0.07503163984812873</v>
      </c>
      <c r="F331" s="67">
        <f>F329-F302</f>
        <v>342</v>
      </c>
      <c r="G331" s="31">
        <f>F331/F302</f>
        <v>0.04128440366972477</v>
      </c>
      <c r="H331" s="67">
        <f>H329-H302</f>
        <v>-154</v>
      </c>
      <c r="I331" s="31">
        <f>H331/H302</f>
        <v>-0.018858682341415627</v>
      </c>
      <c r="J331" s="67">
        <f>J329-J302</f>
        <v>14814</v>
      </c>
      <c r="K331" s="31">
        <f>J331/J302</f>
        <v>1.7422086322474422</v>
      </c>
      <c r="L331" s="67">
        <f>L329-L302</f>
        <v>1792</v>
      </c>
      <c r="M331" s="31">
        <f>L331/L302</f>
        <v>0.22036399409739302</v>
      </c>
      <c r="N331" s="67">
        <f>N329-N302</f>
        <v>1567</v>
      </c>
      <c r="O331" s="31">
        <f>N331/N302</f>
        <v>0.1505427995004323</v>
      </c>
      <c r="P331" s="67">
        <f>P329-P302</f>
        <v>392</v>
      </c>
      <c r="Q331" s="31">
        <f>P331/P302</f>
        <v>0.029179693315468214</v>
      </c>
      <c r="R331" s="67">
        <f>R329-R302</f>
        <v>165</v>
      </c>
      <c r="S331" s="31">
        <f>R331/R302</f>
        <v>0.01584557764333045</v>
      </c>
      <c r="T331" s="67">
        <f>T329-T302</f>
        <v>3004</v>
      </c>
      <c r="U331" s="31">
        <f>T331/T302</f>
        <v>0.24758921948405177</v>
      </c>
      <c r="V331" s="67">
        <f>V329-V302</f>
        <v>-2401</v>
      </c>
      <c r="W331" s="31">
        <f>V331/V302</f>
        <v>-0.18449362225295834</v>
      </c>
      <c r="X331" s="67">
        <f>X329-X302</f>
        <v>-1586</v>
      </c>
      <c r="Y331" s="31">
        <f>X331/X302</f>
        <v>-0.1525</v>
      </c>
      <c r="Z331" s="72">
        <f>Z329-Z302</f>
        <v>-966</v>
      </c>
      <c r="AA331" s="54">
        <f>Z331/Z302</f>
        <v>-0.0976349302607641</v>
      </c>
      <c r="AB331" s="117"/>
      <c r="AC331" s="107"/>
      <c r="AD331" s="47"/>
    </row>
    <row r="332" spans="1:30" ht="27.75" customHeight="1" thickBot="1" thickTop="1">
      <c r="A332" s="138" t="s">
        <v>9</v>
      </c>
      <c r="B332" s="142" t="s">
        <v>16</v>
      </c>
      <c r="C332" s="20"/>
      <c r="D332" s="69">
        <v>6279</v>
      </c>
      <c r="E332" s="23" t="s">
        <v>24</v>
      </c>
      <c r="F332" s="69">
        <v>6374</v>
      </c>
      <c r="G332" s="23" t="s">
        <v>24</v>
      </c>
      <c r="H332" s="69">
        <v>8091</v>
      </c>
      <c r="I332" s="23" t="s">
        <v>24</v>
      </c>
      <c r="J332" s="69">
        <v>2639</v>
      </c>
      <c r="K332" s="23" t="s">
        <v>24</v>
      </c>
      <c r="L332" s="69">
        <v>7778</v>
      </c>
      <c r="M332" s="23" t="s">
        <v>24</v>
      </c>
      <c r="N332" s="69">
        <v>10808</v>
      </c>
      <c r="O332" s="23" t="s">
        <v>24</v>
      </c>
      <c r="P332" s="69">
        <v>7940</v>
      </c>
      <c r="Q332" s="23" t="s">
        <v>24</v>
      </c>
      <c r="R332" s="69">
        <v>6589</v>
      </c>
      <c r="S332" s="23" t="s">
        <v>24</v>
      </c>
      <c r="T332" s="69">
        <v>11206</v>
      </c>
      <c r="U332" s="23" t="s">
        <v>24</v>
      </c>
      <c r="V332" s="69">
        <v>7880</v>
      </c>
      <c r="W332" s="23" t="s">
        <v>24</v>
      </c>
      <c r="X332" s="69">
        <v>6445</v>
      </c>
      <c r="Y332" s="23" t="s">
        <v>24</v>
      </c>
      <c r="Z332" s="74">
        <v>5964</v>
      </c>
      <c r="AA332" s="49" t="s">
        <v>24</v>
      </c>
      <c r="AB332" s="39">
        <f>D332+F332+H332+J332+L332+N332+P332+R332+T332+V332+X332+Z332</f>
        <v>87993</v>
      </c>
      <c r="AC332" s="26"/>
      <c r="AD332" s="29"/>
    </row>
    <row r="333" spans="1:30" ht="27.75" customHeight="1" thickBot="1" thickTop="1">
      <c r="A333" s="138"/>
      <c r="B333" s="143"/>
      <c r="C333" s="21" t="s">
        <v>19</v>
      </c>
      <c r="D333" s="75">
        <f>D332-Z305</f>
        <v>-265</v>
      </c>
      <c r="E333" s="30">
        <f>D333/Z305</f>
        <v>-0.04049511002444988</v>
      </c>
      <c r="F333" s="75">
        <f>F332-D332</f>
        <v>95</v>
      </c>
      <c r="G333" s="30">
        <f>F333/D332</f>
        <v>0.01512979773849339</v>
      </c>
      <c r="H333" s="75">
        <f>H332-F332</f>
        <v>1717</v>
      </c>
      <c r="I333" s="30">
        <f>H333/F332</f>
        <v>0.2693755883275808</v>
      </c>
      <c r="J333" s="75">
        <f>J332-H332</f>
        <v>-5452</v>
      </c>
      <c r="K333" s="30">
        <f>J333/H332</f>
        <v>-0.6738351254480287</v>
      </c>
      <c r="L333" s="75">
        <f>L332-J332</f>
        <v>5139</v>
      </c>
      <c r="M333" s="30">
        <f>L333/J332</f>
        <v>1.94732853353543</v>
      </c>
      <c r="N333" s="66">
        <f>N332-L332</f>
        <v>3030</v>
      </c>
      <c r="O333" s="42">
        <f>N333/L332</f>
        <v>0.3895602982771921</v>
      </c>
      <c r="P333" s="66">
        <f>P332-N332</f>
        <v>-2868</v>
      </c>
      <c r="Q333" s="42">
        <f>P333/N332</f>
        <v>-0.26535899333826796</v>
      </c>
      <c r="R333" s="66">
        <f>R332-P332</f>
        <v>-1351</v>
      </c>
      <c r="S333" s="42">
        <f>R333/P332</f>
        <v>-0.17015113350125943</v>
      </c>
      <c r="T333" s="66">
        <f>T332-R332</f>
        <v>4617</v>
      </c>
      <c r="U333" s="42">
        <f>T333/R332</f>
        <v>0.7007133100622249</v>
      </c>
      <c r="V333" s="66">
        <f>V332-T332</f>
        <v>-3326</v>
      </c>
      <c r="W333" s="42">
        <f>V333/T332</f>
        <v>-0.2968052828841692</v>
      </c>
      <c r="X333" s="66">
        <f>X332-V332</f>
        <v>-1435</v>
      </c>
      <c r="Y333" s="42">
        <f>X333/V332</f>
        <v>-0.18210659898477158</v>
      </c>
      <c r="Z333" s="72">
        <f>Z332-X332</f>
        <v>-481</v>
      </c>
      <c r="AA333" s="54">
        <f>Z333/X332</f>
        <v>-0.07463149728471684</v>
      </c>
      <c r="AB333" s="111">
        <f>AB332-D332-F332-H332-J332-L332-N332-P332-R332-T332-V332-X332</f>
        <v>5964</v>
      </c>
      <c r="AC333" s="48"/>
      <c r="AD333" s="77"/>
    </row>
    <row r="334" spans="1:30" ht="27.75" customHeight="1" thickBot="1" thickTop="1">
      <c r="A334" s="138"/>
      <c r="B334" s="144"/>
      <c r="C334" s="18" t="s">
        <v>20</v>
      </c>
      <c r="D334" s="67">
        <f>D332-D305</f>
        <v>-1726</v>
      </c>
      <c r="E334" s="31">
        <f>D334/D305</f>
        <v>-0.21561524047470332</v>
      </c>
      <c r="F334" s="67">
        <f>F332-F305</f>
        <v>-458</v>
      </c>
      <c r="G334" s="31">
        <f>F334/F305</f>
        <v>-0.06703747072599532</v>
      </c>
      <c r="H334" s="67">
        <f>H332-H305</f>
        <v>-886</v>
      </c>
      <c r="I334" s="31">
        <f>H334/H305</f>
        <v>-0.09869666926590175</v>
      </c>
      <c r="J334" s="67">
        <f>J332-J305</f>
        <v>-8783</v>
      </c>
      <c r="K334" s="31">
        <f>J334/J305</f>
        <v>-0.7689546489231308</v>
      </c>
      <c r="L334" s="67">
        <f>L332-L305</f>
        <v>-1349</v>
      </c>
      <c r="M334" s="31">
        <f>L334/L305</f>
        <v>-0.1478032212117892</v>
      </c>
      <c r="N334" s="67">
        <f>N332-N305</f>
        <v>3491</v>
      </c>
      <c r="O334" s="31">
        <f>N334/N305</f>
        <v>0.47710810441437745</v>
      </c>
      <c r="P334" s="67">
        <f>P332-P305</f>
        <v>-163</v>
      </c>
      <c r="Q334" s="31">
        <f>P334/P305</f>
        <v>-0.02011600641737628</v>
      </c>
      <c r="R334" s="67">
        <f>R332-R305</f>
        <v>925</v>
      </c>
      <c r="S334" s="31">
        <f>R334/R305</f>
        <v>0.16331214689265536</v>
      </c>
      <c r="T334" s="67">
        <f>T332-T305</f>
        <v>786</v>
      </c>
      <c r="U334" s="31">
        <f>T334/T305</f>
        <v>0.07543186180422265</v>
      </c>
      <c r="V334" s="67">
        <f>V332-V305</f>
        <v>-1306</v>
      </c>
      <c r="W334" s="31">
        <f>V334/V305</f>
        <v>-0.142172871761376</v>
      </c>
      <c r="X334" s="67">
        <f>X332-X305</f>
        <v>92</v>
      </c>
      <c r="Y334" s="31">
        <f>X334/X305</f>
        <v>0.014481347394931529</v>
      </c>
      <c r="Z334" s="72">
        <f>Z332-Z305</f>
        <v>-580</v>
      </c>
      <c r="AA334" s="54">
        <f>Z334/Z305</f>
        <v>-0.08863080684596578</v>
      </c>
      <c r="AB334" s="40"/>
      <c r="AC334" s="48"/>
      <c r="AD334" s="47"/>
    </row>
    <row r="335" spans="1:30" ht="27.75" customHeight="1" thickBot="1" thickTop="1">
      <c r="A335" s="138" t="s">
        <v>10</v>
      </c>
      <c r="B335" s="142" t="s">
        <v>17</v>
      </c>
      <c r="C335" s="20"/>
      <c r="D335" s="69">
        <v>2937</v>
      </c>
      <c r="E335" s="23" t="s">
        <v>24</v>
      </c>
      <c r="F335" s="69">
        <v>2718</v>
      </c>
      <c r="G335" s="23" t="s">
        <v>24</v>
      </c>
      <c r="H335" s="69">
        <v>2021</v>
      </c>
      <c r="I335" s="23" t="s">
        <v>24</v>
      </c>
      <c r="J335" s="69">
        <v>493</v>
      </c>
      <c r="K335" s="23" t="s">
        <v>24</v>
      </c>
      <c r="L335" s="69">
        <v>1853</v>
      </c>
      <c r="M335" s="23" t="s">
        <v>24</v>
      </c>
      <c r="N335" s="69">
        <v>2195</v>
      </c>
      <c r="O335" s="23" t="s">
        <v>24</v>
      </c>
      <c r="P335" s="69">
        <v>1297</v>
      </c>
      <c r="Q335" s="23" t="s">
        <v>24</v>
      </c>
      <c r="R335" s="69">
        <v>2069</v>
      </c>
      <c r="S335" s="23" t="s">
        <v>24</v>
      </c>
      <c r="T335" s="69">
        <v>7047</v>
      </c>
      <c r="U335" s="23" t="s">
        <v>24</v>
      </c>
      <c r="V335" s="69">
        <v>2177</v>
      </c>
      <c r="W335" s="23" t="s">
        <v>24</v>
      </c>
      <c r="X335" s="69">
        <v>1275</v>
      </c>
      <c r="Y335" s="23" t="s">
        <v>24</v>
      </c>
      <c r="Z335" s="74">
        <v>1903</v>
      </c>
      <c r="AA335" s="49" t="s">
        <v>24</v>
      </c>
      <c r="AB335" s="39">
        <f>D335+F335+H335+J335+L335+N335+P335+R335+T335+V335+X335+Z335</f>
        <v>27985</v>
      </c>
      <c r="AC335" s="26"/>
      <c r="AD335" s="29"/>
    </row>
    <row r="336" spans="1:30" ht="27.75" customHeight="1" thickBot="1" thickTop="1">
      <c r="A336" s="138"/>
      <c r="B336" s="143"/>
      <c r="C336" s="21" t="s">
        <v>19</v>
      </c>
      <c r="D336" s="75">
        <f>D335-Z308</f>
        <v>-1018</v>
      </c>
      <c r="E336" s="30">
        <f>D336/Z308</f>
        <v>-0.25739570164348924</v>
      </c>
      <c r="F336" s="75">
        <f>F335-D335</f>
        <v>-219</v>
      </c>
      <c r="G336" s="30">
        <f>F336/D335</f>
        <v>-0.0745658835546476</v>
      </c>
      <c r="H336" s="75">
        <f>H335-F335</f>
        <v>-697</v>
      </c>
      <c r="I336" s="30">
        <f>H336/F335</f>
        <v>-0.25643855776306107</v>
      </c>
      <c r="J336" s="75">
        <f>J335-H335</f>
        <v>-1528</v>
      </c>
      <c r="K336" s="30">
        <f>J336/H335</f>
        <v>-0.7560613557644731</v>
      </c>
      <c r="L336" s="75">
        <f>L335-J335</f>
        <v>1360</v>
      </c>
      <c r="M336" s="30">
        <f>L336/J335</f>
        <v>2.7586206896551726</v>
      </c>
      <c r="N336" s="66">
        <f>N335-L335</f>
        <v>342</v>
      </c>
      <c r="O336" s="42">
        <f>N336/L335</f>
        <v>0.18456556934700485</v>
      </c>
      <c r="P336" s="66">
        <f>P335-N335</f>
        <v>-898</v>
      </c>
      <c r="Q336" s="42">
        <f>P336/N335</f>
        <v>-0.4091116173120729</v>
      </c>
      <c r="R336" s="66">
        <f>R335-P335</f>
        <v>772</v>
      </c>
      <c r="S336" s="42">
        <f>R336/P335</f>
        <v>0.5952197378565921</v>
      </c>
      <c r="T336" s="66">
        <f>T335-R335</f>
        <v>4978</v>
      </c>
      <c r="U336" s="42">
        <f>T336/R335</f>
        <v>2.405993233446109</v>
      </c>
      <c r="V336" s="66">
        <f>V335-T335</f>
        <v>-4870</v>
      </c>
      <c r="W336" s="42">
        <f>V336/T335</f>
        <v>-0.6910742159784306</v>
      </c>
      <c r="X336" s="66">
        <f>X335-V335</f>
        <v>-902</v>
      </c>
      <c r="Y336" s="42">
        <f>X336/V335</f>
        <v>-0.41433164905833714</v>
      </c>
      <c r="Z336" s="72">
        <f>Z335-X335</f>
        <v>628</v>
      </c>
      <c r="AA336" s="54">
        <f>Z336/X335</f>
        <v>0.49254901960784314</v>
      </c>
      <c r="AB336" s="111">
        <f>AB335-D335-F335-H335-J335-L335-N335-P335-R335-T335-V335-X335</f>
        <v>1903</v>
      </c>
      <c r="AC336" s="48"/>
      <c r="AD336" s="77"/>
    </row>
    <row r="337" spans="1:30" ht="27.75" customHeight="1" thickBot="1" thickTop="1">
      <c r="A337" s="138"/>
      <c r="B337" s="144"/>
      <c r="C337" s="18" t="s">
        <v>20</v>
      </c>
      <c r="D337" s="67">
        <f>D335-D308</f>
        <v>-669</v>
      </c>
      <c r="E337" s="31">
        <f>D337/D308</f>
        <v>-0.18552412645590682</v>
      </c>
      <c r="F337" s="67">
        <f>F335-F308</f>
        <v>-929</v>
      </c>
      <c r="G337" s="31">
        <f>F337/F308</f>
        <v>-0.254729914998629</v>
      </c>
      <c r="H337" s="67">
        <f>H335-H308</f>
        <v>-1570</v>
      </c>
      <c r="I337" s="31">
        <f>H337/H308</f>
        <v>-0.4372041214146477</v>
      </c>
      <c r="J337" s="67">
        <f>J335-J308</f>
        <v>-7004</v>
      </c>
      <c r="K337" s="31">
        <f>J337/J308</f>
        <v>-0.9342403628117913</v>
      </c>
      <c r="L337" s="67">
        <f>L335-L308</f>
        <v>-1499</v>
      </c>
      <c r="M337" s="31">
        <f>L337/L308</f>
        <v>-0.4471957040572792</v>
      </c>
      <c r="N337" s="67">
        <f>N335-N308</f>
        <v>-215</v>
      </c>
      <c r="O337" s="31">
        <f>N337/N308</f>
        <v>-0.08921161825726141</v>
      </c>
      <c r="P337" s="67">
        <f>P335-P308</f>
        <v>-1391</v>
      </c>
      <c r="Q337" s="31">
        <f>P337/P308</f>
        <v>-0.5174851190476191</v>
      </c>
      <c r="R337" s="67">
        <f>R335-R308</f>
        <v>-325</v>
      </c>
      <c r="S337" s="31">
        <f>R337/R308</f>
        <v>-0.13575605680868838</v>
      </c>
      <c r="T337" s="67">
        <f>T335-T308</f>
        <v>3688</v>
      </c>
      <c r="U337" s="31">
        <f>T337/T308</f>
        <v>1.0979458172075023</v>
      </c>
      <c r="V337" s="67">
        <f>V335-V308</f>
        <v>-1542</v>
      </c>
      <c r="W337" s="31">
        <f>V337/V308</f>
        <v>-0.4146275880613068</v>
      </c>
      <c r="X337" s="67">
        <f>X335-X308</f>
        <v>-2116</v>
      </c>
      <c r="Y337" s="31">
        <f>X337/X308</f>
        <v>-0.6240047183721616</v>
      </c>
      <c r="Z337" s="72">
        <f>Z335-Z308</f>
        <v>-2052</v>
      </c>
      <c r="AA337" s="54">
        <f>Z337/Z308</f>
        <v>-0.5188369152970923</v>
      </c>
      <c r="AB337" s="40"/>
      <c r="AC337" s="76"/>
      <c r="AD337" s="47"/>
    </row>
    <row r="338" spans="1:30" ht="27.75" customHeight="1" thickBot="1" thickTop="1">
      <c r="A338" s="138" t="s">
        <v>11</v>
      </c>
      <c r="B338" s="142" t="s">
        <v>15</v>
      </c>
      <c r="C338" s="20"/>
      <c r="D338" s="69">
        <v>8939</v>
      </c>
      <c r="E338" s="23" t="s">
        <v>24</v>
      </c>
      <c r="F338" s="69">
        <v>5941</v>
      </c>
      <c r="G338" s="23" t="s">
        <v>24</v>
      </c>
      <c r="H338" s="69">
        <v>6384</v>
      </c>
      <c r="I338" s="23" t="s">
        <v>24</v>
      </c>
      <c r="J338" s="69">
        <v>18072</v>
      </c>
      <c r="K338" s="23" t="s">
        <v>24</v>
      </c>
      <c r="L338" s="69">
        <v>7973</v>
      </c>
      <c r="M338" s="23" t="s">
        <v>24</v>
      </c>
      <c r="N338" s="69">
        <v>5956</v>
      </c>
      <c r="O338" s="23" t="s">
        <v>24</v>
      </c>
      <c r="P338" s="69">
        <v>6902</v>
      </c>
      <c r="Q338" s="23" t="s">
        <v>24</v>
      </c>
      <c r="R338" s="69">
        <v>6546</v>
      </c>
      <c r="S338" s="23" t="s">
        <v>24</v>
      </c>
      <c r="T338" s="69">
        <v>7215</v>
      </c>
      <c r="U338" s="23" t="s">
        <v>24</v>
      </c>
      <c r="V338" s="69">
        <v>6816</v>
      </c>
      <c r="W338" s="23" t="s">
        <v>24</v>
      </c>
      <c r="X338" s="69">
        <v>6561</v>
      </c>
      <c r="Y338" s="23" t="s">
        <v>24</v>
      </c>
      <c r="Z338" s="74">
        <v>6905</v>
      </c>
      <c r="AA338" s="49" t="s">
        <v>24</v>
      </c>
      <c r="AB338" s="39">
        <f>D338+F338+H338+J338+L338+N338+P338+R338+T338+V338+X338+Z338</f>
        <v>94210</v>
      </c>
      <c r="AC338" s="26"/>
      <c r="AD338" s="29"/>
    </row>
    <row r="339" spans="1:30" ht="27.75" customHeight="1" thickBot="1" thickTop="1">
      <c r="A339" s="138"/>
      <c r="B339" s="143"/>
      <c r="C339" s="21" t="s">
        <v>19</v>
      </c>
      <c r="D339" s="75">
        <f>D338-Z311</f>
        <v>1857</v>
      </c>
      <c r="E339" s="30">
        <f>D339/Z311</f>
        <v>0.2622140638237786</v>
      </c>
      <c r="F339" s="75">
        <f>F338-D338</f>
        <v>-2998</v>
      </c>
      <c r="G339" s="30">
        <f>F339/D338</f>
        <v>-0.33538427117127195</v>
      </c>
      <c r="H339" s="75">
        <f>H338-F338</f>
        <v>443</v>
      </c>
      <c r="I339" s="30">
        <f>H339/F338</f>
        <v>0.07456657128429557</v>
      </c>
      <c r="J339" s="75">
        <f>J338-H338</f>
        <v>11688</v>
      </c>
      <c r="K339" s="30">
        <f>J339/H338</f>
        <v>1.830827067669173</v>
      </c>
      <c r="L339" s="75">
        <f>L338-J338</f>
        <v>-10099</v>
      </c>
      <c r="M339" s="30">
        <f>L339/J338</f>
        <v>-0.5588202744577246</v>
      </c>
      <c r="N339" s="66">
        <f>N338-L338</f>
        <v>-2017</v>
      </c>
      <c r="O339" s="42">
        <f>N339/L338</f>
        <v>-0.25297880346168317</v>
      </c>
      <c r="P339" s="66">
        <f>P338-N338</f>
        <v>946</v>
      </c>
      <c r="Q339" s="42">
        <f>P339/N338</f>
        <v>0.1588314304902619</v>
      </c>
      <c r="R339" s="66">
        <f>R338-P338</f>
        <v>-356</v>
      </c>
      <c r="S339" s="42">
        <f>R339/P338</f>
        <v>-0.05157925239061142</v>
      </c>
      <c r="T339" s="66">
        <f>T338-R338</f>
        <v>669</v>
      </c>
      <c r="U339" s="42">
        <f>T339/R338</f>
        <v>0.10219981668194317</v>
      </c>
      <c r="V339" s="66">
        <f>V338-T338</f>
        <v>-399</v>
      </c>
      <c r="W339" s="42">
        <f>V339/T338</f>
        <v>-0.055301455301455305</v>
      </c>
      <c r="X339" s="66">
        <f>X338-V338</f>
        <v>-255</v>
      </c>
      <c r="Y339" s="42">
        <f>X339/V338</f>
        <v>-0.037411971830985914</v>
      </c>
      <c r="Z339" s="72">
        <f>Z338-X338</f>
        <v>344</v>
      </c>
      <c r="AA339" s="54">
        <f>Z339/X338</f>
        <v>0.05243103185490017</v>
      </c>
      <c r="AB339" s="111">
        <f>AB338-D338-F338-H338-J338-L338-N338-P338-R338-T338-V338-X338</f>
        <v>6905</v>
      </c>
      <c r="AC339" s="81"/>
      <c r="AD339" s="77"/>
    </row>
    <row r="340" spans="1:28" ht="27.75" customHeight="1" thickBot="1" thickTop="1">
      <c r="A340" s="138"/>
      <c r="B340" s="144"/>
      <c r="C340" s="18" t="s">
        <v>20</v>
      </c>
      <c r="D340" s="67">
        <f>D338-D311</f>
        <v>382</v>
      </c>
      <c r="E340" s="31">
        <f>D340/D311</f>
        <v>0.0446418137197616</v>
      </c>
      <c r="F340" s="67">
        <f>F338-F311</f>
        <v>297</v>
      </c>
      <c r="G340" s="31">
        <f>F340/F311</f>
        <v>0.05262225372076541</v>
      </c>
      <c r="H340" s="67">
        <f>H338-H311</f>
        <v>640</v>
      </c>
      <c r="I340" s="31">
        <f>H340/H311</f>
        <v>0.11142061281337047</v>
      </c>
      <c r="J340" s="67">
        <f>J338-J311</f>
        <v>11797</v>
      </c>
      <c r="K340" s="31">
        <f>J340/J311</f>
        <v>1.88</v>
      </c>
      <c r="L340" s="67">
        <f>L338-L311</f>
        <v>1826</v>
      </c>
      <c r="M340" s="31">
        <f>L340/L311</f>
        <v>0.2970554742150643</v>
      </c>
      <c r="N340" s="67">
        <f>N338-N311</f>
        <v>453</v>
      </c>
      <c r="O340" s="31">
        <f>N340/N311</f>
        <v>0.08231873523532618</v>
      </c>
      <c r="P340" s="67">
        <f>P338-P311</f>
        <v>-1322</v>
      </c>
      <c r="Q340" s="31">
        <f>P340/P311</f>
        <v>-0.1607490272373541</v>
      </c>
      <c r="R340" s="67">
        <f>R338-R311</f>
        <v>-788</v>
      </c>
      <c r="S340" s="31">
        <f>R340/R311</f>
        <v>-0.1074447777474775</v>
      </c>
      <c r="T340" s="67">
        <f>T338-T311</f>
        <v>-350</v>
      </c>
      <c r="U340" s="31">
        <f>T340/T311</f>
        <v>-0.046265697290152015</v>
      </c>
      <c r="V340" s="67">
        <f>V338-V311</f>
        <v>-683</v>
      </c>
      <c r="W340" s="31">
        <f>V340/V311</f>
        <v>-0.09107881050806774</v>
      </c>
      <c r="X340" s="67">
        <f>X338-X311</f>
        <v>-174</v>
      </c>
      <c r="Y340" s="31">
        <f>X340/X311</f>
        <v>-0.025835189309576838</v>
      </c>
      <c r="Z340" s="72">
        <f>Z338-Z311</f>
        <v>-177</v>
      </c>
      <c r="AA340" s="54">
        <f>Z340/Z311</f>
        <v>-0.024992939847500707</v>
      </c>
      <c r="AB340" s="10"/>
    </row>
    <row r="341" spans="1:28" ht="27.75" customHeight="1" thickBot="1">
      <c r="A341" s="168" t="s">
        <v>12</v>
      </c>
      <c r="B341" s="179"/>
      <c r="C341" s="179"/>
      <c r="D341" s="179"/>
      <c r="E341" s="179"/>
      <c r="F341" s="179"/>
      <c r="G341" s="179"/>
      <c r="H341" s="179"/>
      <c r="I341" s="179"/>
      <c r="J341" s="179"/>
      <c r="K341" s="179"/>
      <c r="L341" s="179"/>
      <c r="M341" s="179"/>
      <c r="N341" s="179"/>
      <c r="O341" s="179"/>
      <c r="P341" s="179"/>
      <c r="Q341" s="179"/>
      <c r="R341" s="179"/>
      <c r="S341" s="179"/>
      <c r="T341" s="179"/>
      <c r="U341" s="179"/>
      <c r="V341" s="179"/>
      <c r="W341" s="179"/>
      <c r="X341" s="179"/>
      <c r="Y341" s="179"/>
      <c r="Z341" s="179"/>
      <c r="AA341" s="180"/>
      <c r="AB341" s="10"/>
    </row>
    <row r="342" spans="1:28" ht="27.75" customHeight="1" thickBot="1">
      <c r="A342" s="138" t="s">
        <v>13</v>
      </c>
      <c r="B342" s="142" t="s">
        <v>14</v>
      </c>
      <c r="C342" s="5"/>
      <c r="D342" s="69">
        <v>11985</v>
      </c>
      <c r="E342" s="23" t="s">
        <v>24</v>
      </c>
      <c r="F342" s="69">
        <v>12955</v>
      </c>
      <c r="G342" s="23" t="s">
        <v>24</v>
      </c>
      <c r="H342" s="69">
        <v>12500</v>
      </c>
      <c r="I342" s="23" t="s">
        <v>24</v>
      </c>
      <c r="J342" s="69">
        <v>13046</v>
      </c>
      <c r="K342" s="23" t="s">
        <v>24</v>
      </c>
      <c r="L342" s="69">
        <v>19000</v>
      </c>
      <c r="M342" s="23" t="s">
        <v>24</v>
      </c>
      <c r="N342" s="69">
        <v>18512</v>
      </c>
      <c r="O342" s="23" t="s">
        <v>24</v>
      </c>
      <c r="P342" s="69">
        <v>16044</v>
      </c>
      <c r="Q342" s="23" t="s">
        <v>24</v>
      </c>
      <c r="R342" s="69">
        <v>15061</v>
      </c>
      <c r="S342" s="23" t="s">
        <v>24</v>
      </c>
      <c r="T342" s="69">
        <v>13982</v>
      </c>
      <c r="U342" s="23" t="s">
        <v>24</v>
      </c>
      <c r="V342" s="69">
        <v>13104</v>
      </c>
      <c r="W342" s="23" t="s">
        <v>24</v>
      </c>
      <c r="X342" s="69">
        <v>13433</v>
      </c>
      <c r="Y342" s="23" t="s">
        <v>24</v>
      </c>
      <c r="Z342" s="82">
        <v>14058</v>
      </c>
      <c r="AA342" s="83" t="s">
        <v>24</v>
      </c>
      <c r="AB342" s="10"/>
    </row>
    <row r="343" spans="1:28" ht="27.75" customHeight="1" thickBot="1" thickTop="1">
      <c r="A343" s="138"/>
      <c r="B343" s="143"/>
      <c r="C343" s="21" t="s">
        <v>19</v>
      </c>
      <c r="D343" s="75">
        <f>D342-Z315</f>
        <v>896</v>
      </c>
      <c r="E343" s="30">
        <f>D343/Z315</f>
        <v>0.08080079357922265</v>
      </c>
      <c r="F343" s="75">
        <f>F342-D342</f>
        <v>970</v>
      </c>
      <c r="G343" s="30">
        <f>F343/D342</f>
        <v>0.08093450146015853</v>
      </c>
      <c r="H343" s="75">
        <f>H342-F342</f>
        <v>-455</v>
      </c>
      <c r="I343" s="30">
        <f>H343/F342</f>
        <v>-0.03512157468159012</v>
      </c>
      <c r="J343" s="75">
        <f>J342-H342</f>
        <v>546</v>
      </c>
      <c r="K343" s="30">
        <f>J343/H342</f>
        <v>0.04368</v>
      </c>
      <c r="L343" s="75">
        <f>L342-J342</f>
        <v>5954</v>
      </c>
      <c r="M343" s="30">
        <f>L343/J342</f>
        <v>0.456385098880883</v>
      </c>
      <c r="N343" s="66">
        <f>N342-L342</f>
        <v>-488</v>
      </c>
      <c r="O343" s="42">
        <f>N343/L342</f>
        <v>-0.02568421052631579</v>
      </c>
      <c r="P343" s="66">
        <f>P342-N342</f>
        <v>-2468</v>
      </c>
      <c r="Q343" s="42">
        <f>P343/N342</f>
        <v>-0.1333189282627485</v>
      </c>
      <c r="R343" s="66">
        <f>R342-P342</f>
        <v>-983</v>
      </c>
      <c r="S343" s="42">
        <f>R343/P342</f>
        <v>-0.061269010221889804</v>
      </c>
      <c r="T343" s="66">
        <f>T342-R342</f>
        <v>-1079</v>
      </c>
      <c r="U343" s="42">
        <f>T343/R342</f>
        <v>-0.07164198924374211</v>
      </c>
      <c r="V343" s="66">
        <f>V342-T342</f>
        <v>-878</v>
      </c>
      <c r="W343" s="42">
        <f>V343/T342</f>
        <v>-0.06279502217136318</v>
      </c>
      <c r="X343" s="66">
        <f>X342-V342</f>
        <v>329</v>
      </c>
      <c r="Y343" s="42">
        <f>X343/V342</f>
        <v>0.025106837606837608</v>
      </c>
      <c r="Z343" s="72">
        <f>Z342-X342</f>
        <v>625</v>
      </c>
      <c r="AA343" s="54">
        <f>Z343/X342</f>
        <v>0.04652720911188863</v>
      </c>
      <c r="AB343" s="10"/>
    </row>
    <row r="344" spans="1:28" ht="27.75" customHeight="1" thickBot="1">
      <c r="A344" s="138"/>
      <c r="B344" s="144"/>
      <c r="C344" s="18" t="s">
        <v>20</v>
      </c>
      <c r="D344" s="67">
        <f>D342-D315</f>
        <v>2025</v>
      </c>
      <c r="E344" s="31">
        <f>D344/D315</f>
        <v>0.2033132530120482</v>
      </c>
      <c r="F344" s="67">
        <f>F342-F315</f>
        <v>983</v>
      </c>
      <c r="G344" s="31">
        <f>F344/F315</f>
        <v>0.08210825258937521</v>
      </c>
      <c r="H344" s="67">
        <f>H342-H315</f>
        <v>1024</v>
      </c>
      <c r="I344" s="31">
        <f>H344/H315</f>
        <v>0.08922969675845242</v>
      </c>
      <c r="J344" s="67">
        <f>J342-J315</f>
        <v>2710</v>
      </c>
      <c r="K344" s="31">
        <f>J344/J315</f>
        <v>0.26219040247678016</v>
      </c>
      <c r="L344" s="67">
        <f>L342-L315</f>
        <v>8708</v>
      </c>
      <c r="M344" s="31">
        <f>L344/L315</f>
        <v>0.8460940536338905</v>
      </c>
      <c r="N344" s="67">
        <f>N342-N315</f>
        <v>8274</v>
      </c>
      <c r="O344" s="31">
        <f>N344/N315</f>
        <v>0.8081656573549522</v>
      </c>
      <c r="P344" s="67">
        <f>P342-P315</f>
        <v>5475</v>
      </c>
      <c r="Q344" s="31">
        <f>P344/P315</f>
        <v>0.518024411013341</v>
      </c>
      <c r="R344" s="67">
        <f>R342-R315</f>
        <v>4108</v>
      </c>
      <c r="S344" s="31">
        <f>R344/R315</f>
        <v>0.3750570619921483</v>
      </c>
      <c r="T344" s="67">
        <f>T342-T315</f>
        <v>3537</v>
      </c>
      <c r="U344" s="31">
        <f>T344/T315</f>
        <v>0.3386309238870273</v>
      </c>
      <c r="V344" s="67">
        <f>V342-V315</f>
        <v>2552</v>
      </c>
      <c r="W344" s="31">
        <f>V344/V315</f>
        <v>0.24184988627748294</v>
      </c>
      <c r="X344" s="67">
        <f>X342-X315</f>
        <v>2528</v>
      </c>
      <c r="Y344" s="31">
        <f>X344/X315</f>
        <v>0.23182026593305824</v>
      </c>
      <c r="Z344" s="67">
        <f>Z342-Z315</f>
        <v>2969</v>
      </c>
      <c r="AA344" s="31">
        <f>Z344/Z315</f>
        <v>0.2677428081882947</v>
      </c>
      <c r="AB344" s="10"/>
    </row>
    <row r="346" ht="13.5" thickBot="1"/>
    <row r="347" spans="1:29" ht="27.75" customHeight="1" thickBot="1" thickTop="1">
      <c r="A347" s="188" t="s">
        <v>102</v>
      </c>
      <c r="B347" s="188"/>
      <c r="C347" s="188"/>
      <c r="D347" s="188"/>
      <c r="E347" s="188"/>
      <c r="F347" s="188"/>
      <c r="G347" s="188"/>
      <c r="H347" s="188"/>
      <c r="I347" s="188"/>
      <c r="J347" s="188"/>
      <c r="K347" s="188"/>
      <c r="L347" s="189"/>
      <c r="M347" s="189"/>
      <c r="N347" s="189"/>
      <c r="O347" s="189"/>
      <c r="P347" s="189"/>
      <c r="Q347" s="189"/>
      <c r="R347" s="189"/>
      <c r="S347" s="189"/>
      <c r="T347" s="189"/>
      <c r="U347" s="189"/>
      <c r="V347" s="189"/>
      <c r="W347" s="189"/>
      <c r="X347" s="189"/>
      <c r="Y347" s="189"/>
      <c r="Z347" s="189"/>
      <c r="AA347" s="189"/>
      <c r="AB347" s="189"/>
      <c r="AC347" s="189"/>
    </row>
    <row r="348" spans="4:14" ht="14.25" thickBot="1" thickTop="1">
      <c r="D348" s="6"/>
      <c r="F348" s="6"/>
      <c r="H348" s="6"/>
      <c r="J348" s="6"/>
      <c r="L348" s="6"/>
      <c r="N348" s="6"/>
    </row>
    <row r="349" spans="1:30" ht="27.75" customHeight="1" thickBot="1">
      <c r="A349" s="152" t="s">
        <v>0</v>
      </c>
      <c r="B349" s="166" t="s">
        <v>1</v>
      </c>
      <c r="C349" s="166"/>
      <c r="D349" s="190" t="s">
        <v>101</v>
      </c>
      <c r="E349" s="191"/>
      <c r="F349" s="191"/>
      <c r="G349" s="191"/>
      <c r="H349" s="191"/>
      <c r="I349" s="191"/>
      <c r="J349" s="191"/>
      <c r="K349" s="191"/>
      <c r="L349" s="191"/>
      <c r="M349" s="191"/>
      <c r="N349" s="191"/>
      <c r="O349" s="191"/>
      <c r="P349" s="191"/>
      <c r="Q349" s="191"/>
      <c r="R349" s="191"/>
      <c r="S349" s="191"/>
      <c r="T349" s="192"/>
      <c r="U349" s="192"/>
      <c r="V349" s="192"/>
      <c r="W349" s="192"/>
      <c r="X349" s="192"/>
      <c r="Y349" s="192"/>
      <c r="Z349" s="192"/>
      <c r="AA349" s="193"/>
      <c r="AB349" s="145" t="s">
        <v>21</v>
      </c>
      <c r="AC349" s="148" t="s">
        <v>22</v>
      </c>
      <c r="AD349" s="149"/>
    </row>
    <row r="350" spans="1:30" ht="27.75" customHeight="1" thickBot="1" thickTop="1">
      <c r="A350" s="152"/>
      <c r="B350" s="171"/>
      <c r="C350" s="167"/>
      <c r="D350" s="139" t="s">
        <v>4</v>
      </c>
      <c r="E350" s="140"/>
      <c r="F350" s="139" t="s">
        <v>5</v>
      </c>
      <c r="G350" s="140"/>
      <c r="H350" s="139" t="s">
        <v>25</v>
      </c>
      <c r="I350" s="140"/>
      <c r="J350" s="139" t="s">
        <v>26</v>
      </c>
      <c r="K350" s="140"/>
      <c r="L350" s="139" t="s">
        <v>27</v>
      </c>
      <c r="M350" s="140"/>
      <c r="N350" s="139" t="s">
        <v>28</v>
      </c>
      <c r="O350" s="140"/>
      <c r="P350" s="139" t="s">
        <v>29</v>
      </c>
      <c r="Q350" s="140"/>
      <c r="R350" s="139" t="s">
        <v>35</v>
      </c>
      <c r="S350" s="140"/>
      <c r="T350" s="139" t="s">
        <v>36</v>
      </c>
      <c r="U350" s="140"/>
      <c r="V350" s="139" t="s">
        <v>37</v>
      </c>
      <c r="W350" s="140"/>
      <c r="X350" s="139" t="s">
        <v>38</v>
      </c>
      <c r="Y350" s="140"/>
      <c r="Z350" s="159" t="s">
        <v>39</v>
      </c>
      <c r="AA350" s="160"/>
      <c r="AB350" s="146"/>
      <c r="AC350" s="150"/>
      <c r="AD350" s="151"/>
    </row>
    <row r="351" spans="1:30" ht="27.75" customHeight="1" thickBot="1" thickTop="1">
      <c r="A351" s="2"/>
      <c r="B351" s="1"/>
      <c r="C351" s="182" t="s">
        <v>32</v>
      </c>
      <c r="D351" s="183"/>
      <c r="E351" s="183"/>
      <c r="F351" s="183"/>
      <c r="G351" s="183"/>
      <c r="H351" s="183"/>
      <c r="I351" s="183"/>
      <c r="J351" s="183"/>
      <c r="K351" s="183"/>
      <c r="L351" s="183"/>
      <c r="M351" s="183"/>
      <c r="N351" s="183"/>
      <c r="O351" s="183"/>
      <c r="P351" s="183"/>
      <c r="Q351" s="183"/>
      <c r="R351" s="183"/>
      <c r="S351" s="183"/>
      <c r="T351" s="184"/>
      <c r="U351" s="184"/>
      <c r="V351" s="184"/>
      <c r="W351" s="184"/>
      <c r="X351" s="184"/>
      <c r="Y351" s="184"/>
      <c r="Z351" s="185"/>
      <c r="AA351" s="186"/>
      <c r="AB351" s="147"/>
      <c r="AC351" s="24" t="s">
        <v>23</v>
      </c>
      <c r="AD351" s="25" t="s">
        <v>24</v>
      </c>
    </row>
    <row r="352" spans="1:30" ht="13.5" thickBot="1">
      <c r="A352" s="3"/>
      <c r="B352" s="3"/>
      <c r="C352" s="3"/>
      <c r="D352" s="6"/>
      <c r="E352" s="3"/>
      <c r="F352" s="36"/>
      <c r="G352" s="4"/>
      <c r="H352" s="37"/>
      <c r="I352" s="16"/>
      <c r="J352" s="36"/>
      <c r="K352" s="4"/>
      <c r="L352" s="6"/>
      <c r="M352" s="3"/>
      <c r="N352" s="6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87"/>
      <c r="AA352" s="154"/>
      <c r="AB352" s="173"/>
      <c r="AC352" s="162"/>
      <c r="AD352" s="163"/>
    </row>
    <row r="353" spans="1:30" ht="27.75" customHeight="1" thickBot="1" thickTop="1">
      <c r="A353" s="138" t="s">
        <v>6</v>
      </c>
      <c r="B353" s="142" t="s">
        <v>7</v>
      </c>
      <c r="C353" s="7"/>
      <c r="D353" s="65">
        <v>324862</v>
      </c>
      <c r="E353" s="22" t="s">
        <v>24</v>
      </c>
      <c r="F353" s="65">
        <v>321668</v>
      </c>
      <c r="G353" s="22" t="s">
        <v>24</v>
      </c>
      <c r="H353" s="65">
        <v>318648</v>
      </c>
      <c r="I353" s="22" t="s">
        <v>24</v>
      </c>
      <c r="J353" s="65">
        <v>315019</v>
      </c>
      <c r="K353" s="22" t="s">
        <v>24</v>
      </c>
      <c r="L353" s="65">
        <v>311752</v>
      </c>
      <c r="M353" s="22" t="s">
        <v>24</v>
      </c>
      <c r="N353" s="65">
        <v>311389</v>
      </c>
      <c r="O353" s="22" t="s">
        <v>24</v>
      </c>
      <c r="P353" s="65">
        <v>313574</v>
      </c>
      <c r="Q353" s="22" t="s">
        <v>24</v>
      </c>
      <c r="R353" s="65">
        <v>312018</v>
      </c>
      <c r="S353" s="22" t="s">
        <v>24</v>
      </c>
      <c r="T353" s="65">
        <v>305395</v>
      </c>
      <c r="U353" s="22" t="s">
        <v>24</v>
      </c>
      <c r="V353" s="65">
        <v>304592</v>
      </c>
      <c r="W353" s="22" t="s">
        <v>24</v>
      </c>
      <c r="X353" s="65">
        <v>301513</v>
      </c>
      <c r="Y353" s="22" t="s">
        <v>24</v>
      </c>
      <c r="Z353" s="71">
        <v>299717</v>
      </c>
      <c r="AA353" s="49" t="s">
        <v>24</v>
      </c>
      <c r="AB353" s="178"/>
      <c r="AC353" s="181"/>
      <c r="AD353" s="57"/>
    </row>
    <row r="354" spans="1:29" ht="27.75" customHeight="1" thickBot="1" thickTop="1">
      <c r="A354" s="138"/>
      <c r="B354" s="143"/>
      <c r="C354" s="17" t="s">
        <v>19</v>
      </c>
      <c r="D354" s="75">
        <f>D353-Z326</f>
        <v>1618</v>
      </c>
      <c r="E354" s="30">
        <f>D354/Z326</f>
        <v>0.005005506676071327</v>
      </c>
      <c r="F354" s="75">
        <f>F353-D353</f>
        <v>-3194</v>
      </c>
      <c r="G354" s="30">
        <f>F354/D353</f>
        <v>-0.0098318670697096</v>
      </c>
      <c r="H354" s="75">
        <f>H353-F353</f>
        <v>-3020</v>
      </c>
      <c r="I354" s="30">
        <f>H354/F353</f>
        <v>-0.009388562119949762</v>
      </c>
      <c r="J354" s="75">
        <f>J353-H353</f>
        <v>-3629</v>
      </c>
      <c r="K354" s="30">
        <f>J354/H353</f>
        <v>-0.011388742436795461</v>
      </c>
      <c r="L354" s="75">
        <f>L353-J353</f>
        <v>-3267</v>
      </c>
      <c r="M354" s="30">
        <f>L354/J353</f>
        <v>-0.010370803030928293</v>
      </c>
      <c r="N354" s="66">
        <f>N353-L353</f>
        <v>-363</v>
      </c>
      <c r="O354" s="42">
        <f>N354/L353</f>
        <v>-0.0011643870769072852</v>
      </c>
      <c r="P354" s="66">
        <f>P353-N353</f>
        <v>2185</v>
      </c>
      <c r="Q354" s="42">
        <f>P354/N353</f>
        <v>0.0070169466487255494</v>
      </c>
      <c r="R354" s="66">
        <f>R353-P353</f>
        <v>-1556</v>
      </c>
      <c r="S354" s="42">
        <f>R354/P353</f>
        <v>-0.004962146096296249</v>
      </c>
      <c r="T354" s="66">
        <f>T353-R353</f>
        <v>-6623</v>
      </c>
      <c r="U354" s="42">
        <f>T354/R353</f>
        <v>-0.021226339506054136</v>
      </c>
      <c r="V354" s="66">
        <f>V353-T353</f>
        <v>-803</v>
      </c>
      <c r="W354" s="42">
        <f>V354/T353</f>
        <v>-0.0026293816205242393</v>
      </c>
      <c r="X354" s="66">
        <f>X353-V353</f>
        <v>-3079</v>
      </c>
      <c r="Y354" s="42">
        <f>X354/V353</f>
        <v>-0.010108604296895519</v>
      </c>
      <c r="Z354" s="72">
        <f>Z353-X353</f>
        <v>-1796</v>
      </c>
      <c r="AA354" s="54">
        <f>Z354/X353</f>
        <v>-0.0059566254191361565</v>
      </c>
      <c r="AB354" s="74"/>
      <c r="AC354" s="109"/>
    </row>
    <row r="355" spans="1:29" ht="27.75" customHeight="1" thickBot="1" thickTop="1">
      <c r="A355" s="138"/>
      <c r="B355" s="144"/>
      <c r="C355" s="18" t="s">
        <v>20</v>
      </c>
      <c r="D355" s="67">
        <f>D353-D326</f>
        <v>15046</v>
      </c>
      <c r="E355" s="31">
        <f>D355/D326</f>
        <v>0.048564309138327266</v>
      </c>
      <c r="F355" s="67">
        <f>F353-F326</f>
        <v>12664</v>
      </c>
      <c r="G355" s="31">
        <f>F355/F326</f>
        <v>0.0409832882422234</v>
      </c>
      <c r="H355" s="67">
        <f>H353-H326</f>
        <v>11685</v>
      </c>
      <c r="I355" s="31">
        <f>H355/H326</f>
        <v>0.03806647706726869</v>
      </c>
      <c r="J355" s="67">
        <f>J353-J326</f>
        <v>-10970</v>
      </c>
      <c r="K355" s="31">
        <f>J355/J326</f>
        <v>-0.0336514422265782</v>
      </c>
      <c r="L355" s="67">
        <f>L353-L326</f>
        <v>-14064</v>
      </c>
      <c r="M355" s="31">
        <f>L355/L326</f>
        <v>-0.04316546762589928</v>
      </c>
      <c r="N355" s="67">
        <f>N353-N326</f>
        <v>-14151</v>
      </c>
      <c r="O355" s="31">
        <f>N355/N326</f>
        <v>-0.04346931252687842</v>
      </c>
      <c r="P355" s="67">
        <f>P353-P326</f>
        <v>-16007</v>
      </c>
      <c r="Q355" s="31">
        <f>P355/P326</f>
        <v>-0.048567726901732805</v>
      </c>
      <c r="R355" s="67">
        <f>R353-R326</f>
        <v>-18791</v>
      </c>
      <c r="S355" s="31">
        <f>R355/R326</f>
        <v>-0.05680317040951123</v>
      </c>
      <c r="T355" s="67">
        <f>T353-T326</f>
        <v>-20265</v>
      </c>
      <c r="U355" s="31">
        <f>T355/T326</f>
        <v>-0.06222747650924277</v>
      </c>
      <c r="V355" s="67">
        <f>V353-V326</f>
        <v>-18974</v>
      </c>
      <c r="W355" s="31">
        <f>V355/V326</f>
        <v>-0.05864027740862761</v>
      </c>
      <c r="X355" s="67">
        <f>X353-X326</f>
        <v>-21465</v>
      </c>
      <c r="Y355" s="31">
        <f>X355/X326</f>
        <v>-0.06645963502158042</v>
      </c>
      <c r="Z355" s="72">
        <f>Z353-Z326</f>
        <v>-23527</v>
      </c>
      <c r="AA355" s="54">
        <f>Z355/Z326</f>
        <v>-0.07278402692702726</v>
      </c>
      <c r="AB355" s="119"/>
      <c r="AC355" s="43"/>
    </row>
    <row r="356" spans="1:30" ht="27.75" customHeight="1" thickBot="1" thickTop="1">
      <c r="A356" s="138" t="s">
        <v>8</v>
      </c>
      <c r="B356" s="142" t="s">
        <v>18</v>
      </c>
      <c r="C356" s="19"/>
      <c r="D356" s="68">
        <v>9898</v>
      </c>
      <c r="E356" s="23" t="s">
        <v>24</v>
      </c>
      <c r="F356" s="68">
        <v>7630</v>
      </c>
      <c r="G356" s="23" t="s">
        <v>24</v>
      </c>
      <c r="H356" s="68">
        <v>9379</v>
      </c>
      <c r="I356" s="23" t="s">
        <v>24</v>
      </c>
      <c r="J356" s="68">
        <v>8023</v>
      </c>
      <c r="K356" s="23" t="s">
        <v>24</v>
      </c>
      <c r="L356" s="68">
        <v>7019</v>
      </c>
      <c r="M356" s="23" t="s">
        <v>24</v>
      </c>
      <c r="N356" s="68">
        <v>11201</v>
      </c>
      <c r="O356" s="23" t="s">
        <v>24</v>
      </c>
      <c r="P356" s="68">
        <v>11996</v>
      </c>
      <c r="Q356" s="23" t="s">
        <v>24</v>
      </c>
      <c r="R356" s="68">
        <v>14239</v>
      </c>
      <c r="S356" s="23" t="s">
        <v>24</v>
      </c>
      <c r="T356" s="68">
        <v>13912</v>
      </c>
      <c r="U356" s="23" t="s">
        <v>24</v>
      </c>
      <c r="V356" s="68">
        <v>14130</v>
      </c>
      <c r="W356" s="23" t="s">
        <v>24</v>
      </c>
      <c r="X356" s="68">
        <v>12964</v>
      </c>
      <c r="Y356" s="23" t="s">
        <v>24</v>
      </c>
      <c r="Z356" s="73">
        <v>12983</v>
      </c>
      <c r="AA356" s="49" t="s">
        <v>24</v>
      </c>
      <c r="AB356" s="39">
        <f>D356+F356+H356+J356+L356+N356+P356+R356+T356+V356+X356+Z356</f>
        <v>133374</v>
      </c>
      <c r="AC356" s="26"/>
      <c r="AD356" s="29"/>
    </row>
    <row r="357" spans="1:30" ht="27.75" customHeight="1" thickBot="1" thickTop="1">
      <c r="A357" s="138"/>
      <c r="B357" s="143"/>
      <c r="C357" s="17" t="s">
        <v>19</v>
      </c>
      <c r="D357" s="75">
        <f>D356-Z329</f>
        <v>970</v>
      </c>
      <c r="E357" s="30">
        <f>D357/Z329</f>
        <v>0.10864695340501793</v>
      </c>
      <c r="F357" s="75">
        <f>F356-D356</f>
        <v>-2268</v>
      </c>
      <c r="G357" s="30">
        <f>F357/D356</f>
        <v>-0.22913719943422914</v>
      </c>
      <c r="H357" s="75">
        <f>H356-F356</f>
        <v>1749</v>
      </c>
      <c r="I357" s="30">
        <f>H357/F356</f>
        <v>0.2292267365661861</v>
      </c>
      <c r="J357" s="75">
        <f>J356-H356</f>
        <v>-1356</v>
      </c>
      <c r="K357" s="30">
        <f>J357/H356</f>
        <v>-0.14457831325301204</v>
      </c>
      <c r="L357" s="75">
        <f>L356-J356</f>
        <v>-1004</v>
      </c>
      <c r="M357" s="30">
        <f>L357/J356</f>
        <v>-0.12514022186214632</v>
      </c>
      <c r="N357" s="66">
        <f>N356-L356</f>
        <v>4182</v>
      </c>
      <c r="O357" s="42">
        <f>N357/L356</f>
        <v>0.5958113691409033</v>
      </c>
      <c r="P357" s="66">
        <f>P356-N356</f>
        <v>795</v>
      </c>
      <c r="Q357" s="42">
        <f>P357/N356</f>
        <v>0.0709758057316311</v>
      </c>
      <c r="R357" s="66">
        <f>R356-P356</f>
        <v>2243</v>
      </c>
      <c r="S357" s="42">
        <f>R357/P356</f>
        <v>0.18697899299766588</v>
      </c>
      <c r="T357" s="66">
        <f>T356-R356</f>
        <v>-327</v>
      </c>
      <c r="U357" s="42">
        <f>T357/R356</f>
        <v>-0.022965095863473558</v>
      </c>
      <c r="V357" s="66">
        <f>V356-T356</f>
        <v>218</v>
      </c>
      <c r="W357" s="42">
        <f>V357/T356</f>
        <v>0.01566992524439333</v>
      </c>
      <c r="X357" s="66">
        <f>X356-V356</f>
        <v>-1166</v>
      </c>
      <c r="Y357" s="42">
        <f>X357/V356</f>
        <v>-0.08251946213729654</v>
      </c>
      <c r="Z357" s="72">
        <f>Z356-X356</f>
        <v>19</v>
      </c>
      <c r="AA357" s="54">
        <f>Z357/X356</f>
        <v>0.0014655970379512497</v>
      </c>
      <c r="AB357" s="111">
        <f>AB356+AB330</f>
        <v>142302</v>
      </c>
      <c r="AC357" s="113"/>
      <c r="AD357" s="77"/>
    </row>
    <row r="358" spans="1:30" ht="27.75" customHeight="1" thickBot="1" thickTop="1">
      <c r="A358" s="138"/>
      <c r="B358" s="144"/>
      <c r="C358" s="18" t="s">
        <v>20</v>
      </c>
      <c r="D358" s="67">
        <f>D356-D329</f>
        <v>-1994</v>
      </c>
      <c r="E358" s="31">
        <f>D358/D329</f>
        <v>-0.16767574840228724</v>
      </c>
      <c r="F358" s="67">
        <f>F356-F329</f>
        <v>-996</v>
      </c>
      <c r="G358" s="31">
        <f>F358/F329</f>
        <v>-0.1154648736378391</v>
      </c>
      <c r="H358" s="67">
        <f>H356-H329</f>
        <v>1367</v>
      </c>
      <c r="I358" s="31">
        <f>H358/H329</f>
        <v>0.17061907139291063</v>
      </c>
      <c r="J358" s="67">
        <f>J356-J329</f>
        <v>-15294</v>
      </c>
      <c r="K358" s="31">
        <f>J358/J329</f>
        <v>-0.6559162842561221</v>
      </c>
      <c r="L358" s="67">
        <f>L356-L329</f>
        <v>-2905</v>
      </c>
      <c r="M358" s="31">
        <f>L358/L329</f>
        <v>-0.2927247077791213</v>
      </c>
      <c r="N358" s="67">
        <f>N356-N329</f>
        <v>-775</v>
      </c>
      <c r="O358" s="31">
        <f>N358/N329</f>
        <v>-0.0647127588510354</v>
      </c>
      <c r="P358" s="67">
        <f>P356-P329</f>
        <v>-1830</v>
      </c>
      <c r="Q358" s="31">
        <f>P358/P329</f>
        <v>-0.13235932301461015</v>
      </c>
      <c r="R358" s="67">
        <f>R356-R329</f>
        <v>3661</v>
      </c>
      <c r="S358" s="31">
        <f>R358/R329</f>
        <v>0.34609567025902815</v>
      </c>
      <c r="T358" s="67">
        <f>T356-T329</f>
        <v>-1225</v>
      </c>
      <c r="U358" s="31">
        <f>T358/T329</f>
        <v>-0.08092752857237233</v>
      </c>
      <c r="V358" s="67">
        <f>V356-V329</f>
        <v>3517</v>
      </c>
      <c r="W358" s="31">
        <f>V358/V329</f>
        <v>0.3313860359935928</v>
      </c>
      <c r="X358" s="67">
        <f>X356-X329</f>
        <v>4150</v>
      </c>
      <c r="Y358" s="31">
        <f>X358/X329</f>
        <v>0.47084184252325845</v>
      </c>
      <c r="Z358" s="72">
        <f>Z356-Z329</f>
        <v>4055</v>
      </c>
      <c r="AA358" s="54">
        <f>Z358/Z329</f>
        <v>0.4541890681003584</v>
      </c>
      <c r="AB358" s="117"/>
      <c r="AC358" s="107"/>
      <c r="AD358" s="47"/>
    </row>
    <row r="359" spans="1:30" ht="27.75" customHeight="1" thickBot="1" thickTop="1">
      <c r="A359" s="138" t="s">
        <v>9</v>
      </c>
      <c r="B359" s="142" t="s">
        <v>16</v>
      </c>
      <c r="C359" s="20"/>
      <c r="D359" s="69">
        <v>5075</v>
      </c>
      <c r="E359" s="23" t="s">
        <v>24</v>
      </c>
      <c r="F359" s="69">
        <v>6859</v>
      </c>
      <c r="G359" s="23" t="s">
        <v>24</v>
      </c>
      <c r="H359" s="69">
        <v>8320</v>
      </c>
      <c r="I359" s="23" t="s">
        <v>24</v>
      </c>
      <c r="J359" s="69">
        <v>8024</v>
      </c>
      <c r="K359" s="23" t="s">
        <v>24</v>
      </c>
      <c r="L359" s="69">
        <v>7246</v>
      </c>
      <c r="M359" s="23" t="s">
        <v>24</v>
      </c>
      <c r="N359" s="69">
        <v>8985</v>
      </c>
      <c r="O359" s="23" t="s">
        <v>24</v>
      </c>
      <c r="P359" s="69">
        <v>7419</v>
      </c>
      <c r="Q359" s="23" t="s">
        <v>24</v>
      </c>
      <c r="R359" s="69">
        <v>7593</v>
      </c>
      <c r="S359" s="23" t="s">
        <v>24</v>
      </c>
      <c r="T359" s="69">
        <v>10315</v>
      </c>
      <c r="U359" s="23" t="s">
        <v>24</v>
      </c>
      <c r="V359" s="69">
        <v>6455</v>
      </c>
      <c r="W359" s="23" t="s">
        <v>24</v>
      </c>
      <c r="X359" s="69">
        <v>7068</v>
      </c>
      <c r="Y359" s="23" t="s">
        <v>24</v>
      </c>
      <c r="Z359" s="74">
        <v>5756</v>
      </c>
      <c r="AA359" s="49" t="s">
        <v>24</v>
      </c>
      <c r="AB359" s="39">
        <f>D359+F359+H359+J359+L359+N359+P359+R359+T359+V359+X359+Z359</f>
        <v>89115</v>
      </c>
      <c r="AC359" s="26"/>
      <c r="AD359" s="29"/>
    </row>
    <row r="360" spans="1:30" ht="27.75" customHeight="1" thickBot="1" thickTop="1">
      <c r="A360" s="138"/>
      <c r="B360" s="143"/>
      <c r="C360" s="21" t="s">
        <v>19</v>
      </c>
      <c r="D360" s="75">
        <f>D359-Z332</f>
        <v>-889</v>
      </c>
      <c r="E360" s="30">
        <f>D360/Z332</f>
        <v>-0.14906103286384975</v>
      </c>
      <c r="F360" s="75">
        <f>F359-D359</f>
        <v>1784</v>
      </c>
      <c r="G360" s="30">
        <f>F360/D359</f>
        <v>0.3515270935960591</v>
      </c>
      <c r="H360" s="75">
        <f>H359-F359</f>
        <v>1461</v>
      </c>
      <c r="I360" s="30">
        <f>H360/F359</f>
        <v>0.2130048111969675</v>
      </c>
      <c r="J360" s="75">
        <f>J359-H359</f>
        <v>-296</v>
      </c>
      <c r="K360" s="30">
        <f>J360/H359</f>
        <v>-0.035576923076923075</v>
      </c>
      <c r="L360" s="75">
        <f>L359-J359</f>
        <v>-778</v>
      </c>
      <c r="M360" s="30">
        <f>L360/J359</f>
        <v>-0.09695912263210368</v>
      </c>
      <c r="N360" s="66">
        <f>N359-L359</f>
        <v>1739</v>
      </c>
      <c r="O360" s="42">
        <f>N360/L359</f>
        <v>0.23999447971294507</v>
      </c>
      <c r="P360" s="66">
        <f>P359-N359</f>
        <v>-1566</v>
      </c>
      <c r="Q360" s="42">
        <f>P360/N359</f>
        <v>-0.1742904841402337</v>
      </c>
      <c r="R360" s="66">
        <f>R359-P359</f>
        <v>174</v>
      </c>
      <c r="S360" s="42">
        <f>R360/P359</f>
        <v>0.023453295592397897</v>
      </c>
      <c r="T360" s="66">
        <f>T359-R359</f>
        <v>2722</v>
      </c>
      <c r="U360" s="42">
        <f>T360/R359</f>
        <v>0.35848808112735414</v>
      </c>
      <c r="V360" s="66">
        <f>V359-T359</f>
        <v>-3860</v>
      </c>
      <c r="W360" s="42">
        <f>V360/T359</f>
        <v>-0.37421231216674744</v>
      </c>
      <c r="X360" s="66">
        <f>X359-V359</f>
        <v>613</v>
      </c>
      <c r="Y360" s="42">
        <f>X360/V359</f>
        <v>0.09496514329976762</v>
      </c>
      <c r="Z360" s="72">
        <f>Z359-X359</f>
        <v>-1312</v>
      </c>
      <c r="AA360" s="54">
        <f>Z360/X359</f>
        <v>-0.18562535370684777</v>
      </c>
      <c r="AB360" s="101">
        <f>AB359+AB333</f>
        <v>95079</v>
      </c>
      <c r="AC360" s="48"/>
      <c r="AD360" s="77"/>
    </row>
    <row r="361" spans="1:30" ht="27.75" customHeight="1" thickBot="1" thickTop="1">
      <c r="A361" s="138"/>
      <c r="B361" s="144"/>
      <c r="C361" s="18" t="s">
        <v>20</v>
      </c>
      <c r="D361" s="67">
        <f>D359-D332</f>
        <v>-1204</v>
      </c>
      <c r="E361" s="31">
        <f>D361/D332</f>
        <v>-0.19175027870680045</v>
      </c>
      <c r="F361" s="67">
        <f>F359-F332</f>
        <v>485</v>
      </c>
      <c r="G361" s="31">
        <f>F361/F332</f>
        <v>0.07609036711641042</v>
      </c>
      <c r="H361" s="67">
        <f>H359-H332</f>
        <v>229</v>
      </c>
      <c r="I361" s="31">
        <f>H361/H332</f>
        <v>0.028303052774687924</v>
      </c>
      <c r="J361" s="67">
        <f>J359-J332</f>
        <v>5385</v>
      </c>
      <c r="K361" s="31">
        <f>J361/J332</f>
        <v>2.0405456612353166</v>
      </c>
      <c r="L361" s="67">
        <f>L359-L332</f>
        <v>-532</v>
      </c>
      <c r="M361" s="31">
        <f>L361/L332</f>
        <v>-0.06839804577012086</v>
      </c>
      <c r="N361" s="67">
        <f>N359-N332</f>
        <v>-1823</v>
      </c>
      <c r="O361" s="31">
        <f>N361/N332</f>
        <v>-0.16867135455218357</v>
      </c>
      <c r="P361" s="67">
        <f>P359-P332</f>
        <v>-521</v>
      </c>
      <c r="Q361" s="31">
        <f>P361/P332</f>
        <v>-0.06561712846347607</v>
      </c>
      <c r="R361" s="67">
        <f>R359-R332</f>
        <v>1004</v>
      </c>
      <c r="S361" s="31">
        <f>R361/R332</f>
        <v>0.15237517073911064</v>
      </c>
      <c r="T361" s="67">
        <f>T359-T332</f>
        <v>-891</v>
      </c>
      <c r="U361" s="31">
        <f>T361/T332</f>
        <v>-0.0795109762627164</v>
      </c>
      <c r="V361" s="67">
        <f>V359-V332</f>
        <v>-1425</v>
      </c>
      <c r="W361" s="31">
        <f>V361/V332</f>
        <v>-0.18083756345177665</v>
      </c>
      <c r="X361" s="67">
        <f>X359-X332</f>
        <v>623</v>
      </c>
      <c r="Y361" s="31">
        <f>X361/X332</f>
        <v>0.09666408068269977</v>
      </c>
      <c r="Z361" s="72">
        <f>Z359-Z332</f>
        <v>-208</v>
      </c>
      <c r="AA361" s="54">
        <f>Z361/Z332</f>
        <v>-0.034875922199865864</v>
      </c>
      <c r="AB361" s="40"/>
      <c r="AC361" s="48"/>
      <c r="AD361" s="47"/>
    </row>
    <row r="362" spans="1:30" ht="27.75" customHeight="1" thickBot="1" thickTop="1">
      <c r="A362" s="138" t="s">
        <v>10</v>
      </c>
      <c r="B362" s="142" t="s">
        <v>17</v>
      </c>
      <c r="C362" s="20"/>
      <c r="D362" s="69">
        <v>2169</v>
      </c>
      <c r="E362" s="23" t="s">
        <v>24</v>
      </c>
      <c r="F362" s="69">
        <v>1244</v>
      </c>
      <c r="G362" s="23" t="s">
        <v>24</v>
      </c>
      <c r="H362" s="69">
        <v>2170</v>
      </c>
      <c r="I362" s="23" t="s">
        <v>24</v>
      </c>
      <c r="J362" s="69">
        <v>1929</v>
      </c>
      <c r="K362" s="23" t="s">
        <v>24</v>
      </c>
      <c r="L362" s="69">
        <v>2519</v>
      </c>
      <c r="M362" s="23" t="s">
        <v>24</v>
      </c>
      <c r="N362" s="69">
        <v>3438</v>
      </c>
      <c r="O362" s="23" t="s">
        <v>24</v>
      </c>
      <c r="P362" s="69">
        <v>2709</v>
      </c>
      <c r="Q362" s="23" t="s">
        <v>24</v>
      </c>
      <c r="R362" s="69">
        <v>2762</v>
      </c>
      <c r="S362" s="23" t="s">
        <v>24</v>
      </c>
      <c r="T362" s="69">
        <v>1629</v>
      </c>
      <c r="U362" s="23" t="s">
        <v>24</v>
      </c>
      <c r="V362" s="69">
        <v>2740</v>
      </c>
      <c r="W362" s="23" t="s">
        <v>24</v>
      </c>
      <c r="X362" s="69">
        <v>3467</v>
      </c>
      <c r="Y362" s="23" t="s">
        <v>24</v>
      </c>
      <c r="Z362" s="74">
        <v>3653</v>
      </c>
      <c r="AA362" s="49" t="s">
        <v>24</v>
      </c>
      <c r="AB362" s="39">
        <f>D362+F362+H362+J362+L362+N362+P362+R362+T362+V362+X362+Z362</f>
        <v>30429</v>
      </c>
      <c r="AC362" s="26"/>
      <c r="AD362" s="29"/>
    </row>
    <row r="363" spans="1:30" ht="27.75" customHeight="1" thickBot="1" thickTop="1">
      <c r="A363" s="138"/>
      <c r="B363" s="143"/>
      <c r="C363" s="21" t="s">
        <v>19</v>
      </c>
      <c r="D363" s="75">
        <f>D362-Z335</f>
        <v>266</v>
      </c>
      <c r="E363" s="30">
        <f>D363/Z335</f>
        <v>0.13977929584866</v>
      </c>
      <c r="F363" s="75">
        <f>F362-D362</f>
        <v>-925</v>
      </c>
      <c r="G363" s="30">
        <f>F363/D362</f>
        <v>-0.4264638082065468</v>
      </c>
      <c r="H363" s="75">
        <f>H362-F362</f>
        <v>926</v>
      </c>
      <c r="I363" s="30">
        <f>H363/F362</f>
        <v>0.7443729903536977</v>
      </c>
      <c r="J363" s="75">
        <f>J362-H362</f>
        <v>-241</v>
      </c>
      <c r="K363" s="30">
        <f>J363/H362</f>
        <v>-0.11105990783410138</v>
      </c>
      <c r="L363" s="75">
        <f>L362-J362</f>
        <v>590</v>
      </c>
      <c r="M363" s="30">
        <f>L363/J362</f>
        <v>0.3058579574909279</v>
      </c>
      <c r="N363" s="66">
        <f>N362-L362</f>
        <v>919</v>
      </c>
      <c r="O363" s="42">
        <f>N363/L362</f>
        <v>0.3648273124255657</v>
      </c>
      <c r="P363" s="66">
        <f>P362-N362</f>
        <v>-729</v>
      </c>
      <c r="Q363" s="42">
        <f>P363/N362</f>
        <v>-0.21204188481675393</v>
      </c>
      <c r="R363" s="66">
        <f>R362-P362</f>
        <v>53</v>
      </c>
      <c r="S363" s="42">
        <f>R363/P362</f>
        <v>0.019564414913252122</v>
      </c>
      <c r="T363" s="66">
        <f>T362-R362</f>
        <v>-1133</v>
      </c>
      <c r="U363" s="42">
        <f>T363/R362</f>
        <v>-0.4102099927588704</v>
      </c>
      <c r="V363" s="66">
        <f>V362-T362</f>
        <v>1111</v>
      </c>
      <c r="W363" s="42">
        <f>V363/T362</f>
        <v>0.6820135052179251</v>
      </c>
      <c r="X363" s="66">
        <f>X362-V362</f>
        <v>727</v>
      </c>
      <c r="Y363" s="42">
        <f>X363/V362</f>
        <v>0.2653284671532847</v>
      </c>
      <c r="Z363" s="72">
        <f>Z362-X362</f>
        <v>186</v>
      </c>
      <c r="AA363" s="54">
        <f>Z363/X362</f>
        <v>0.05364868762618979</v>
      </c>
      <c r="AB363" s="101">
        <f>AB362+AB336</f>
        <v>32332</v>
      </c>
      <c r="AC363" s="48"/>
      <c r="AD363" s="77"/>
    </row>
    <row r="364" spans="1:30" ht="27.75" customHeight="1" thickBot="1" thickTop="1">
      <c r="A364" s="138"/>
      <c r="B364" s="144"/>
      <c r="C364" s="18" t="s">
        <v>20</v>
      </c>
      <c r="D364" s="67">
        <f>D362-D335</f>
        <v>-768</v>
      </c>
      <c r="E364" s="31">
        <f>D364/D335</f>
        <v>-0.26149131767109296</v>
      </c>
      <c r="F364" s="67">
        <f>F362-F335</f>
        <v>-1474</v>
      </c>
      <c r="G364" s="31">
        <f>F364/F335</f>
        <v>-0.5423105224429727</v>
      </c>
      <c r="H364" s="67">
        <f>H362-H335</f>
        <v>149</v>
      </c>
      <c r="I364" s="31">
        <f>H364/H335</f>
        <v>0.07372587827808016</v>
      </c>
      <c r="J364" s="67">
        <f>J362-J335</f>
        <v>1436</v>
      </c>
      <c r="K364" s="31">
        <f>J364/J335</f>
        <v>2.9127789046653145</v>
      </c>
      <c r="L364" s="67">
        <f>L362-L335</f>
        <v>666</v>
      </c>
      <c r="M364" s="31">
        <f>L364/L335</f>
        <v>0.3594171613599568</v>
      </c>
      <c r="N364" s="67">
        <f>N362-N335</f>
        <v>1243</v>
      </c>
      <c r="O364" s="31">
        <f>N364/N335</f>
        <v>0.5662870159453303</v>
      </c>
      <c r="P364" s="67">
        <f>P362-P335</f>
        <v>1412</v>
      </c>
      <c r="Q364" s="31">
        <f>P364/P335</f>
        <v>1.0886661526599846</v>
      </c>
      <c r="R364" s="67">
        <f>R362-R335</f>
        <v>693</v>
      </c>
      <c r="S364" s="31">
        <f>R364/R335</f>
        <v>0.3349444175930401</v>
      </c>
      <c r="T364" s="67">
        <f>T362-T335</f>
        <v>-5418</v>
      </c>
      <c r="U364" s="31">
        <f>T364/T335</f>
        <v>-0.768837803320562</v>
      </c>
      <c r="V364" s="67">
        <f>V362-V335</f>
        <v>563</v>
      </c>
      <c r="W364" s="31">
        <f>V364/V335</f>
        <v>0.25861276986678916</v>
      </c>
      <c r="X364" s="67">
        <f>X362-X335</f>
        <v>2192</v>
      </c>
      <c r="Y364" s="31">
        <f>X364/X335</f>
        <v>1.7192156862745098</v>
      </c>
      <c r="Z364" s="72">
        <f>Z362-Z335</f>
        <v>1750</v>
      </c>
      <c r="AA364" s="54">
        <f>Z364/Z335</f>
        <v>0.9196006305832896</v>
      </c>
      <c r="AB364" s="40"/>
      <c r="AC364" s="76"/>
      <c r="AD364" s="47"/>
    </row>
    <row r="365" spans="1:30" ht="27.75" customHeight="1" thickBot="1" thickTop="1">
      <c r="A365" s="138" t="s">
        <v>11</v>
      </c>
      <c r="B365" s="142" t="s">
        <v>15</v>
      </c>
      <c r="C365" s="20"/>
      <c r="D365" s="69">
        <v>7285</v>
      </c>
      <c r="E365" s="23" t="s">
        <v>24</v>
      </c>
      <c r="F365" s="69">
        <v>5431</v>
      </c>
      <c r="G365" s="23" t="s">
        <v>24</v>
      </c>
      <c r="H365" s="69">
        <v>6649</v>
      </c>
      <c r="I365" s="23" t="s">
        <v>24</v>
      </c>
      <c r="J365" s="69">
        <v>6170</v>
      </c>
      <c r="K365" s="23" t="s">
        <v>24</v>
      </c>
      <c r="L365" s="69">
        <v>5305</v>
      </c>
      <c r="M365" s="23" t="s">
        <v>24</v>
      </c>
      <c r="N365" s="69">
        <v>5643</v>
      </c>
      <c r="O365" s="23" t="s">
        <v>24</v>
      </c>
      <c r="P365" s="69">
        <v>7744</v>
      </c>
      <c r="Q365" s="23" t="s">
        <v>24</v>
      </c>
      <c r="R365" s="69">
        <v>6894</v>
      </c>
      <c r="S365" s="23" t="s">
        <v>24</v>
      </c>
      <c r="T365" s="69">
        <v>6386</v>
      </c>
      <c r="U365" s="23" t="s">
        <v>24</v>
      </c>
      <c r="V365" s="69">
        <v>6323</v>
      </c>
      <c r="W365" s="23" t="s">
        <v>24</v>
      </c>
      <c r="X365" s="69">
        <v>5642</v>
      </c>
      <c r="Y365" s="23" t="s">
        <v>24</v>
      </c>
      <c r="Z365" s="74">
        <v>6461</v>
      </c>
      <c r="AA365" s="49" t="s">
        <v>24</v>
      </c>
      <c r="AB365" s="39">
        <f>D365+F365+H365+J365+L365+N365+P365+R365+T365+V365+X365+Z365</f>
        <v>75933</v>
      </c>
      <c r="AC365" s="26"/>
      <c r="AD365" s="29"/>
    </row>
    <row r="366" spans="1:30" ht="27.75" customHeight="1" thickBot="1" thickTop="1">
      <c r="A366" s="138"/>
      <c r="B366" s="143"/>
      <c r="C366" s="21" t="s">
        <v>19</v>
      </c>
      <c r="D366" s="75">
        <f>D365-Z338</f>
        <v>380</v>
      </c>
      <c r="E366" s="30">
        <f>D366/Z338</f>
        <v>0.05503258508327299</v>
      </c>
      <c r="F366" s="75">
        <f>F365-D365</f>
        <v>-1854</v>
      </c>
      <c r="G366" s="30">
        <f>F366/D365</f>
        <v>-0.2544955387783116</v>
      </c>
      <c r="H366" s="75">
        <f>H365-F365</f>
        <v>1218</v>
      </c>
      <c r="I366" s="30">
        <f>H366/F365</f>
        <v>0.22426809059105138</v>
      </c>
      <c r="J366" s="75">
        <f>J365-H365</f>
        <v>-479</v>
      </c>
      <c r="K366" s="30">
        <f>J366/H365</f>
        <v>-0.0720409084072793</v>
      </c>
      <c r="L366" s="75">
        <f>L365-J365</f>
        <v>-865</v>
      </c>
      <c r="M366" s="30">
        <f>L366/J365</f>
        <v>-0.14019448946515398</v>
      </c>
      <c r="N366" s="66">
        <f>N365-L365</f>
        <v>338</v>
      </c>
      <c r="O366" s="42">
        <f>N366/L365</f>
        <v>0.06371347785108389</v>
      </c>
      <c r="P366" s="66">
        <f>P365-N365</f>
        <v>2101</v>
      </c>
      <c r="Q366" s="42">
        <f>P366/N365</f>
        <v>0.3723196881091618</v>
      </c>
      <c r="R366" s="66">
        <f>R365-P365</f>
        <v>-850</v>
      </c>
      <c r="S366" s="42">
        <f>R366/P365</f>
        <v>-0.10976239669421488</v>
      </c>
      <c r="T366" s="66">
        <f>T365-R365</f>
        <v>-508</v>
      </c>
      <c r="U366" s="42">
        <f>T366/R365</f>
        <v>-0.07368726428778648</v>
      </c>
      <c r="V366" s="66">
        <f>V365-T365</f>
        <v>-63</v>
      </c>
      <c r="W366" s="42">
        <f>V366/T365</f>
        <v>-0.00986533041027247</v>
      </c>
      <c r="X366" s="66">
        <f>X365-V365</f>
        <v>-681</v>
      </c>
      <c r="Y366" s="42">
        <f>X366/V365</f>
        <v>-0.107702040170805</v>
      </c>
      <c r="Z366" s="72">
        <f>Z365-X365</f>
        <v>819</v>
      </c>
      <c r="AA366" s="54">
        <f>Z366/X365</f>
        <v>0.14516129032258066</v>
      </c>
      <c r="AB366" s="101">
        <f>AB365+AB339</f>
        <v>82838</v>
      </c>
      <c r="AC366" s="81"/>
      <c r="AD366" s="77"/>
    </row>
    <row r="367" spans="1:28" ht="27.75" customHeight="1" thickBot="1" thickTop="1">
      <c r="A367" s="138"/>
      <c r="B367" s="144"/>
      <c r="C367" s="18" t="s">
        <v>20</v>
      </c>
      <c r="D367" s="67">
        <f>D365-D338</f>
        <v>-1654</v>
      </c>
      <c r="E367" s="31">
        <f>D367/D338</f>
        <v>-0.18503188276093524</v>
      </c>
      <c r="F367" s="67">
        <f>F365-F338</f>
        <v>-510</v>
      </c>
      <c r="G367" s="31">
        <f>F367/F338</f>
        <v>-0.08584413398417774</v>
      </c>
      <c r="H367" s="67">
        <f>H365-H338</f>
        <v>265</v>
      </c>
      <c r="I367" s="31">
        <f>H367/H338</f>
        <v>0.04151002506265664</v>
      </c>
      <c r="J367" s="67">
        <f>J365-J338</f>
        <v>-11902</v>
      </c>
      <c r="K367" s="31">
        <f>J367/J338</f>
        <v>-0.6585878707392652</v>
      </c>
      <c r="L367" s="67">
        <f>L365-L338</f>
        <v>-2668</v>
      </c>
      <c r="M367" s="31">
        <f>L367/L338</f>
        <v>-0.33462937413771476</v>
      </c>
      <c r="N367" s="67">
        <f>N365-N338</f>
        <v>-313</v>
      </c>
      <c r="O367" s="31">
        <f>N367/N338</f>
        <v>-0.0525520483546004</v>
      </c>
      <c r="P367" s="67">
        <f>P365-P338</f>
        <v>842</v>
      </c>
      <c r="Q367" s="31">
        <f>P367/P338</f>
        <v>0.12199362503622138</v>
      </c>
      <c r="R367" s="67">
        <f>R365-R338</f>
        <v>348</v>
      </c>
      <c r="S367" s="31">
        <f>R367/R338</f>
        <v>0.05316223648029331</v>
      </c>
      <c r="T367" s="67">
        <f>T365-T338</f>
        <v>-829</v>
      </c>
      <c r="U367" s="31">
        <f>T367/T338</f>
        <v>-0.1148995148995149</v>
      </c>
      <c r="V367" s="67">
        <f>V365-V338</f>
        <v>-493</v>
      </c>
      <c r="W367" s="31">
        <f>V367/V338</f>
        <v>-0.07232981220657277</v>
      </c>
      <c r="X367" s="67">
        <f>X365-X338</f>
        <v>-919</v>
      </c>
      <c r="Y367" s="31">
        <f>X367/X338</f>
        <v>-0.1400701112635269</v>
      </c>
      <c r="Z367" s="72">
        <f>Z365-Z338</f>
        <v>-444</v>
      </c>
      <c r="AA367" s="54">
        <f>Z367/Z338</f>
        <v>-0.06430123099203476</v>
      </c>
      <c r="AB367" s="10"/>
    </row>
    <row r="368" spans="1:28" ht="27.75" customHeight="1" thickBot="1">
      <c r="A368" s="168" t="s">
        <v>12</v>
      </c>
      <c r="B368" s="179"/>
      <c r="C368" s="179"/>
      <c r="D368" s="179"/>
      <c r="E368" s="179"/>
      <c r="F368" s="179"/>
      <c r="G368" s="179"/>
      <c r="H368" s="179"/>
      <c r="I368" s="179"/>
      <c r="J368" s="179"/>
      <c r="K368" s="179"/>
      <c r="L368" s="179"/>
      <c r="M368" s="179"/>
      <c r="N368" s="179"/>
      <c r="O368" s="179"/>
      <c r="P368" s="179"/>
      <c r="Q368" s="179"/>
      <c r="R368" s="179"/>
      <c r="S368" s="179"/>
      <c r="T368" s="179"/>
      <c r="U368" s="179"/>
      <c r="V368" s="179"/>
      <c r="W368" s="179"/>
      <c r="X368" s="179"/>
      <c r="Y368" s="179"/>
      <c r="Z368" s="179"/>
      <c r="AA368" s="180"/>
      <c r="AB368" s="10"/>
    </row>
    <row r="369" spans="1:28" ht="27.75" customHeight="1" thickBot="1">
      <c r="A369" s="138" t="s">
        <v>13</v>
      </c>
      <c r="B369" s="142" t="s">
        <v>14</v>
      </c>
      <c r="C369" s="5"/>
      <c r="D369" s="69">
        <v>14741</v>
      </c>
      <c r="E369" s="23" t="s">
        <v>24</v>
      </c>
      <c r="F369" s="69">
        <v>13437</v>
      </c>
      <c r="G369" s="23" t="s">
        <v>24</v>
      </c>
      <c r="H369" s="69">
        <v>13289</v>
      </c>
      <c r="I369" s="23" t="s">
        <v>24</v>
      </c>
      <c r="J369" s="69">
        <v>12568</v>
      </c>
      <c r="K369" s="23" t="s">
        <v>24</v>
      </c>
      <c r="L369" s="69">
        <v>12144</v>
      </c>
      <c r="M369" s="23" t="s">
        <v>24</v>
      </c>
      <c r="N369" s="69">
        <v>11518</v>
      </c>
      <c r="O369" s="23" t="s">
        <v>24</v>
      </c>
      <c r="P369" s="69">
        <v>11213</v>
      </c>
      <c r="Q369" s="23" t="s">
        <v>24</v>
      </c>
      <c r="R369" s="69">
        <v>11731</v>
      </c>
      <c r="S369" s="23" t="s">
        <v>24</v>
      </c>
      <c r="T369" s="69">
        <v>12103</v>
      </c>
      <c r="U369" s="23" t="s">
        <v>24</v>
      </c>
      <c r="V369" s="69">
        <v>10696</v>
      </c>
      <c r="W369" s="23" t="s">
        <v>24</v>
      </c>
      <c r="X369" s="69">
        <v>10248</v>
      </c>
      <c r="Y369" s="23" t="s">
        <v>24</v>
      </c>
      <c r="Z369" s="82">
        <v>9911</v>
      </c>
      <c r="AA369" s="83" t="s">
        <v>24</v>
      </c>
      <c r="AB369" s="10"/>
    </row>
    <row r="370" spans="1:28" ht="27.75" customHeight="1" thickBot="1" thickTop="1">
      <c r="A370" s="138"/>
      <c r="B370" s="143"/>
      <c r="C370" s="21" t="s">
        <v>19</v>
      </c>
      <c r="D370" s="75">
        <f>D369-Z342</f>
        <v>683</v>
      </c>
      <c r="E370" s="30">
        <f>D370/Z342</f>
        <v>0.04858443590837957</v>
      </c>
      <c r="F370" s="75">
        <f>F369-D369</f>
        <v>-1304</v>
      </c>
      <c r="G370" s="30">
        <f>F370/D369</f>
        <v>-0.08846075571535174</v>
      </c>
      <c r="H370" s="75">
        <f>H369-F369</f>
        <v>-148</v>
      </c>
      <c r="I370" s="30">
        <f>H370/F369</f>
        <v>-0.011014363325146981</v>
      </c>
      <c r="J370" s="75">
        <f>J369-H369</f>
        <v>-721</v>
      </c>
      <c r="K370" s="30">
        <f>J370/H369</f>
        <v>-0.05425539920234781</v>
      </c>
      <c r="L370" s="75">
        <f>L369-J369</f>
        <v>-424</v>
      </c>
      <c r="M370" s="30">
        <f>L370/J369</f>
        <v>-0.03373647358370465</v>
      </c>
      <c r="N370" s="66">
        <f>N369-L369</f>
        <v>-626</v>
      </c>
      <c r="O370" s="42">
        <f>N370/L369</f>
        <v>-0.051548089591567856</v>
      </c>
      <c r="P370" s="66">
        <f>P369-N369</f>
        <v>-305</v>
      </c>
      <c r="Q370" s="42">
        <f>P370/N369</f>
        <v>-0.026480291717312032</v>
      </c>
      <c r="R370" s="66">
        <f>R369-P369</f>
        <v>518</v>
      </c>
      <c r="S370" s="42">
        <f>R370/P369</f>
        <v>0.04619637920271114</v>
      </c>
      <c r="T370" s="66">
        <f>T369-R369</f>
        <v>372</v>
      </c>
      <c r="U370" s="42">
        <f>T370/R369</f>
        <v>0.031710851589804794</v>
      </c>
      <c r="V370" s="66">
        <f>V369-T369</f>
        <v>-1407</v>
      </c>
      <c r="W370" s="42">
        <f>V370/T369</f>
        <v>-0.11625216888374783</v>
      </c>
      <c r="X370" s="66">
        <f>X369-V369</f>
        <v>-448</v>
      </c>
      <c r="Y370" s="42">
        <f>X370/V369</f>
        <v>-0.041884816753926704</v>
      </c>
      <c r="Z370" s="72">
        <f>Z369-X369</f>
        <v>-337</v>
      </c>
      <c r="AA370" s="54">
        <f>Z370/X369</f>
        <v>-0.032884465261514444</v>
      </c>
      <c r="AB370" s="10"/>
    </row>
    <row r="371" spans="1:28" ht="27.75" customHeight="1" thickBot="1">
      <c r="A371" s="138"/>
      <c r="B371" s="144"/>
      <c r="C371" s="18" t="s">
        <v>20</v>
      </c>
      <c r="D371" s="67">
        <f>D369-D342</f>
        <v>2756</v>
      </c>
      <c r="E371" s="31">
        <f>D371/D342</f>
        <v>0.2299541093032958</v>
      </c>
      <c r="F371" s="67">
        <f>F369-F342</f>
        <v>482</v>
      </c>
      <c r="G371" s="31">
        <f>F371/F342</f>
        <v>0.03720571208027788</v>
      </c>
      <c r="H371" s="67">
        <f>H369-H342</f>
        <v>789</v>
      </c>
      <c r="I371" s="31">
        <f>H371/H342</f>
        <v>0.06312</v>
      </c>
      <c r="J371" s="67">
        <f>J369-J342</f>
        <v>-478</v>
      </c>
      <c r="K371" s="31">
        <f>J371/J342</f>
        <v>-0.036639583013950636</v>
      </c>
      <c r="L371" s="67">
        <f>L369-L342</f>
        <v>-6856</v>
      </c>
      <c r="M371" s="31">
        <f>L371/L342</f>
        <v>-0.3608421052631579</v>
      </c>
      <c r="N371" s="67">
        <f>N369-N342</f>
        <v>-6994</v>
      </c>
      <c r="O371" s="31">
        <f>N371/N342</f>
        <v>-0.37780898876404495</v>
      </c>
      <c r="P371" s="67">
        <f>P369-P342</f>
        <v>-4831</v>
      </c>
      <c r="Q371" s="31">
        <f>P371/P342</f>
        <v>-0.3011094490152082</v>
      </c>
      <c r="R371" s="67">
        <f>R369-R342</f>
        <v>-3330</v>
      </c>
      <c r="S371" s="31">
        <f>R371/R342</f>
        <v>-0.22110085651683156</v>
      </c>
      <c r="T371" s="67">
        <f>T369-T342</f>
        <v>-1879</v>
      </c>
      <c r="U371" s="31">
        <f>T371/T342</f>
        <v>-0.1343870690888285</v>
      </c>
      <c r="V371" s="67">
        <f>V369-V342</f>
        <v>-2408</v>
      </c>
      <c r="W371" s="31">
        <f>V371/V342</f>
        <v>-0.18376068376068377</v>
      </c>
      <c r="X371" s="67">
        <f>X369-X342</f>
        <v>-3185</v>
      </c>
      <c r="Y371" s="31">
        <f>X371/X342</f>
        <v>-0.23710265763418448</v>
      </c>
      <c r="Z371" s="67">
        <f>Z369-Z342</f>
        <v>-4147</v>
      </c>
      <c r="AA371" s="31">
        <f>Z371/Z342</f>
        <v>-0.2949921752738654</v>
      </c>
      <c r="AB371" s="10"/>
    </row>
    <row r="373" ht="13.5" thickBot="1"/>
    <row r="374" spans="1:29" ht="35.25" customHeight="1" thickBot="1" thickTop="1">
      <c r="A374" s="188" t="s">
        <v>108</v>
      </c>
      <c r="B374" s="188"/>
      <c r="C374" s="188"/>
      <c r="D374" s="188"/>
      <c r="E374" s="188"/>
      <c r="F374" s="188"/>
      <c r="G374" s="188"/>
      <c r="H374" s="188"/>
      <c r="I374" s="188"/>
      <c r="J374" s="188"/>
      <c r="K374" s="188"/>
      <c r="L374" s="189"/>
      <c r="M374" s="189"/>
      <c r="N374" s="189"/>
      <c r="O374" s="189"/>
      <c r="P374" s="189"/>
      <c r="Q374" s="189"/>
      <c r="R374" s="189"/>
      <c r="S374" s="189"/>
      <c r="T374" s="189"/>
      <c r="U374" s="189"/>
      <c r="V374" s="189"/>
      <c r="W374" s="189"/>
      <c r="X374" s="189"/>
      <c r="Y374" s="189"/>
      <c r="Z374" s="189"/>
      <c r="AA374" s="189"/>
      <c r="AB374" s="189"/>
      <c r="AC374" s="189"/>
    </row>
    <row r="375" spans="4:14" ht="14.25" thickBot="1" thickTop="1">
      <c r="D375" s="6"/>
      <c r="F375" s="6"/>
      <c r="H375" s="6"/>
      <c r="J375" s="6"/>
      <c r="L375" s="6"/>
      <c r="N375" s="6"/>
    </row>
    <row r="376" spans="1:30" ht="18.75" customHeight="1" thickBot="1">
      <c r="A376" s="152" t="s">
        <v>0</v>
      </c>
      <c r="B376" s="166" t="s">
        <v>1</v>
      </c>
      <c r="C376" s="166"/>
      <c r="D376" s="190" t="s">
        <v>105</v>
      </c>
      <c r="E376" s="191"/>
      <c r="F376" s="191"/>
      <c r="G376" s="191"/>
      <c r="H376" s="191"/>
      <c r="I376" s="191"/>
      <c r="J376" s="191"/>
      <c r="K376" s="191"/>
      <c r="L376" s="191"/>
      <c r="M376" s="191"/>
      <c r="N376" s="191"/>
      <c r="O376" s="191"/>
      <c r="P376" s="191"/>
      <c r="Q376" s="191"/>
      <c r="R376" s="191"/>
      <c r="S376" s="191"/>
      <c r="T376" s="192"/>
      <c r="U376" s="192"/>
      <c r="V376" s="192"/>
      <c r="W376" s="192"/>
      <c r="X376" s="192"/>
      <c r="Y376" s="192"/>
      <c r="Z376" s="192"/>
      <c r="AA376" s="193"/>
      <c r="AB376" s="145" t="s">
        <v>21</v>
      </c>
      <c r="AC376" s="148" t="s">
        <v>22</v>
      </c>
      <c r="AD376" s="149"/>
    </row>
    <row r="377" spans="1:30" ht="24.75" customHeight="1" thickBot="1" thickTop="1">
      <c r="A377" s="152"/>
      <c r="B377" s="171"/>
      <c r="C377" s="167"/>
      <c r="D377" s="139" t="s">
        <v>4</v>
      </c>
      <c r="E377" s="140"/>
      <c r="F377" s="139" t="s">
        <v>5</v>
      </c>
      <c r="G377" s="140"/>
      <c r="H377" s="139" t="s">
        <v>25</v>
      </c>
      <c r="I377" s="140"/>
      <c r="J377" s="139" t="s">
        <v>26</v>
      </c>
      <c r="K377" s="140"/>
      <c r="L377" s="139" t="s">
        <v>27</v>
      </c>
      <c r="M377" s="140"/>
      <c r="N377" s="139" t="s">
        <v>28</v>
      </c>
      <c r="O377" s="140"/>
      <c r="P377" s="139" t="s">
        <v>29</v>
      </c>
      <c r="Q377" s="140"/>
      <c r="R377" s="139" t="s">
        <v>35</v>
      </c>
      <c r="S377" s="140"/>
      <c r="T377" s="139" t="s">
        <v>36</v>
      </c>
      <c r="U377" s="140"/>
      <c r="V377" s="139" t="s">
        <v>37</v>
      </c>
      <c r="W377" s="140"/>
      <c r="X377" s="139" t="s">
        <v>38</v>
      </c>
      <c r="Y377" s="140"/>
      <c r="Z377" s="159" t="s">
        <v>39</v>
      </c>
      <c r="AA377" s="160"/>
      <c r="AB377" s="146"/>
      <c r="AC377" s="150"/>
      <c r="AD377" s="151"/>
    </row>
    <row r="378" spans="1:30" ht="17.25" thickBot="1" thickTop="1">
      <c r="A378" s="2"/>
      <c r="B378" s="1"/>
      <c r="C378" s="182" t="s">
        <v>32</v>
      </c>
      <c r="D378" s="183"/>
      <c r="E378" s="183"/>
      <c r="F378" s="183"/>
      <c r="G378" s="183"/>
      <c r="H378" s="183"/>
      <c r="I378" s="183"/>
      <c r="J378" s="183"/>
      <c r="K378" s="183"/>
      <c r="L378" s="183"/>
      <c r="M378" s="183"/>
      <c r="N378" s="183"/>
      <c r="O378" s="183"/>
      <c r="P378" s="183"/>
      <c r="Q378" s="183"/>
      <c r="R378" s="183"/>
      <c r="S378" s="183"/>
      <c r="T378" s="184"/>
      <c r="U378" s="184"/>
      <c r="V378" s="184"/>
      <c r="W378" s="184"/>
      <c r="X378" s="184"/>
      <c r="Y378" s="184"/>
      <c r="Z378" s="185"/>
      <c r="AA378" s="186"/>
      <c r="AB378" s="147"/>
      <c r="AC378" s="24" t="s">
        <v>23</v>
      </c>
      <c r="AD378" s="25" t="s">
        <v>24</v>
      </c>
    </row>
    <row r="379" spans="1:30" ht="13.5" thickBot="1">
      <c r="A379" s="3"/>
      <c r="B379" s="3"/>
      <c r="C379" s="3"/>
      <c r="D379" s="6"/>
      <c r="E379" s="3"/>
      <c r="F379" s="36"/>
      <c r="G379" s="4"/>
      <c r="H379" s="37"/>
      <c r="I379" s="16"/>
      <c r="J379" s="36"/>
      <c r="K379" s="4"/>
      <c r="L379" s="6"/>
      <c r="M379" s="3"/>
      <c r="N379" s="6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187"/>
      <c r="AA379" s="154"/>
      <c r="AB379" s="173"/>
      <c r="AC379" s="162"/>
      <c r="AD379" s="163"/>
    </row>
    <row r="380" spans="1:30" ht="27.75" customHeight="1" thickBot="1" thickTop="1">
      <c r="A380" s="138" t="s">
        <v>6</v>
      </c>
      <c r="B380" s="142" t="s">
        <v>7</v>
      </c>
      <c r="C380" s="7"/>
      <c r="D380" s="65">
        <v>300255</v>
      </c>
      <c r="E380" s="22" t="s">
        <v>24</v>
      </c>
      <c r="F380" s="118"/>
      <c r="G380" s="121"/>
      <c r="H380" s="118"/>
      <c r="I380" s="121"/>
      <c r="J380" s="118"/>
      <c r="K380" s="121"/>
      <c r="L380" s="118"/>
      <c r="M380" s="121"/>
      <c r="N380" s="118"/>
      <c r="O380" s="121"/>
      <c r="P380" s="118"/>
      <c r="Q380" s="121"/>
      <c r="R380" s="118"/>
      <c r="S380" s="121"/>
      <c r="T380" s="118"/>
      <c r="U380" s="121"/>
      <c r="V380" s="118"/>
      <c r="W380" s="121"/>
      <c r="X380" s="118"/>
      <c r="Y380" s="121"/>
      <c r="Z380" s="122"/>
      <c r="AA380" s="123"/>
      <c r="AB380" s="178"/>
      <c r="AC380" s="181"/>
      <c r="AD380" s="57"/>
    </row>
    <row r="381" spans="1:29" ht="27.75" customHeight="1" thickBot="1" thickTop="1">
      <c r="A381" s="138"/>
      <c r="B381" s="143"/>
      <c r="C381" s="17" t="s">
        <v>19</v>
      </c>
      <c r="D381" s="75">
        <f>D380-Z353</f>
        <v>538</v>
      </c>
      <c r="E381" s="30">
        <f>D381/Z353</f>
        <v>0.0017950266417987636</v>
      </c>
      <c r="F381" s="124"/>
      <c r="G381" s="125"/>
      <c r="H381" s="124"/>
      <c r="I381" s="125"/>
      <c r="J381" s="124"/>
      <c r="K381" s="125"/>
      <c r="L381" s="124"/>
      <c r="M381" s="125"/>
      <c r="N381" s="126"/>
      <c r="O381" s="127"/>
      <c r="P381" s="126"/>
      <c r="Q381" s="127"/>
      <c r="R381" s="126"/>
      <c r="S381" s="127"/>
      <c r="T381" s="126"/>
      <c r="U381" s="127"/>
      <c r="V381" s="126"/>
      <c r="W381" s="127"/>
      <c r="X381" s="126"/>
      <c r="Y381" s="127"/>
      <c r="Z381" s="128"/>
      <c r="AA381" s="129"/>
      <c r="AB381" s="74"/>
      <c r="AC381" s="109"/>
    </row>
    <row r="382" spans="1:29" ht="27.75" customHeight="1" thickBot="1" thickTop="1">
      <c r="A382" s="138"/>
      <c r="B382" s="144"/>
      <c r="C382" s="18" t="s">
        <v>20</v>
      </c>
      <c r="D382" s="67">
        <f>D380-D353</f>
        <v>-24607</v>
      </c>
      <c r="E382" s="31">
        <f>D382/D353</f>
        <v>-0.07574600907462245</v>
      </c>
      <c r="F382" s="130"/>
      <c r="G382" s="131"/>
      <c r="H382" s="130"/>
      <c r="I382" s="131"/>
      <c r="J382" s="130"/>
      <c r="K382" s="131"/>
      <c r="L382" s="130"/>
      <c r="M382" s="131"/>
      <c r="N382" s="130"/>
      <c r="O382" s="131"/>
      <c r="P382" s="130"/>
      <c r="Q382" s="131"/>
      <c r="R382" s="130"/>
      <c r="S382" s="131"/>
      <c r="T382" s="130"/>
      <c r="U382" s="131"/>
      <c r="V382" s="130"/>
      <c r="W382" s="131"/>
      <c r="X382" s="130"/>
      <c r="Y382" s="131"/>
      <c r="Z382" s="128"/>
      <c r="AA382" s="129"/>
      <c r="AB382" s="119"/>
      <c r="AC382" s="43"/>
    </row>
    <row r="383" spans="1:30" ht="27.75" customHeight="1" thickBot="1" thickTop="1">
      <c r="A383" s="138" t="s">
        <v>8</v>
      </c>
      <c r="B383" s="142" t="s">
        <v>18</v>
      </c>
      <c r="C383" s="19"/>
      <c r="D383" s="68">
        <v>13924</v>
      </c>
      <c r="E383" s="23" t="s">
        <v>24</v>
      </c>
      <c r="F383" s="132"/>
      <c r="G383" s="133"/>
      <c r="H383" s="132"/>
      <c r="I383" s="133"/>
      <c r="J383" s="132"/>
      <c r="K383" s="133"/>
      <c r="L383" s="132"/>
      <c r="M383" s="133"/>
      <c r="N383" s="132"/>
      <c r="O383" s="133"/>
      <c r="P383" s="132"/>
      <c r="Q383" s="133"/>
      <c r="R383" s="132"/>
      <c r="S383" s="133"/>
      <c r="T383" s="132"/>
      <c r="U383" s="133"/>
      <c r="V383" s="132"/>
      <c r="W383" s="133"/>
      <c r="X383" s="132"/>
      <c r="Y383" s="133"/>
      <c r="Z383" s="134"/>
      <c r="AA383" s="123"/>
      <c r="AB383" s="39">
        <f>D383+F383+H383+J383+L383+N383+P383+R383+T383+V383+X383+Z383</f>
        <v>13924</v>
      </c>
      <c r="AC383" s="26"/>
      <c r="AD383" s="29"/>
    </row>
    <row r="384" spans="1:30" ht="27.75" customHeight="1" thickBot="1" thickTop="1">
      <c r="A384" s="138"/>
      <c r="B384" s="143"/>
      <c r="C384" s="17" t="s">
        <v>19</v>
      </c>
      <c r="D384" s="75">
        <f>D383-Z356</f>
        <v>941</v>
      </c>
      <c r="E384" s="30">
        <f>D384/Z356</f>
        <v>0.07247939613340522</v>
      </c>
      <c r="F384" s="124"/>
      <c r="G384" s="125"/>
      <c r="H384" s="124"/>
      <c r="I384" s="125"/>
      <c r="J384" s="124"/>
      <c r="K384" s="125"/>
      <c r="L384" s="124"/>
      <c r="M384" s="125"/>
      <c r="N384" s="126"/>
      <c r="O384" s="127"/>
      <c r="P384" s="126"/>
      <c r="Q384" s="127"/>
      <c r="R384" s="126"/>
      <c r="S384" s="127"/>
      <c r="T384" s="126"/>
      <c r="U384" s="127"/>
      <c r="V384" s="126"/>
      <c r="W384" s="127"/>
      <c r="X384" s="126"/>
      <c r="Y384" s="127"/>
      <c r="Z384" s="128"/>
      <c r="AA384" s="129"/>
      <c r="AB384" s="111"/>
      <c r="AC384" s="113"/>
      <c r="AD384" s="77"/>
    </row>
    <row r="385" spans="1:30" ht="27.75" customHeight="1" thickBot="1" thickTop="1">
      <c r="A385" s="138"/>
      <c r="B385" s="144"/>
      <c r="C385" s="18" t="s">
        <v>20</v>
      </c>
      <c r="D385" s="67">
        <f>D383-D356</f>
        <v>4026</v>
      </c>
      <c r="E385" s="31">
        <f>D385/D356</f>
        <v>0.40674883814912105</v>
      </c>
      <c r="F385" s="130"/>
      <c r="G385" s="131"/>
      <c r="H385" s="130"/>
      <c r="I385" s="131"/>
      <c r="J385" s="130"/>
      <c r="K385" s="131"/>
      <c r="L385" s="130"/>
      <c r="M385" s="131"/>
      <c r="N385" s="130"/>
      <c r="O385" s="131"/>
      <c r="P385" s="130"/>
      <c r="Q385" s="131"/>
      <c r="R385" s="130"/>
      <c r="S385" s="131"/>
      <c r="T385" s="130"/>
      <c r="U385" s="131"/>
      <c r="V385" s="130"/>
      <c r="W385" s="131"/>
      <c r="X385" s="130"/>
      <c r="Y385" s="131"/>
      <c r="Z385" s="128"/>
      <c r="AA385" s="129"/>
      <c r="AB385" s="117"/>
      <c r="AC385" s="107"/>
      <c r="AD385" s="47"/>
    </row>
    <row r="386" spans="1:30" ht="27.75" customHeight="1" thickBot="1" thickTop="1">
      <c r="A386" s="138" t="s">
        <v>9</v>
      </c>
      <c r="B386" s="142" t="s">
        <v>16</v>
      </c>
      <c r="C386" s="20"/>
      <c r="D386" s="69">
        <v>5807</v>
      </c>
      <c r="E386" s="23" t="s">
        <v>24</v>
      </c>
      <c r="F386" s="105"/>
      <c r="G386" s="133"/>
      <c r="H386" s="105"/>
      <c r="I386" s="133"/>
      <c r="J386" s="105"/>
      <c r="K386" s="133"/>
      <c r="L386" s="105"/>
      <c r="M386" s="133"/>
      <c r="N386" s="105"/>
      <c r="O386" s="133"/>
      <c r="P386" s="105"/>
      <c r="Q386" s="133"/>
      <c r="R386" s="105"/>
      <c r="S386" s="133"/>
      <c r="T386" s="105"/>
      <c r="U386" s="133"/>
      <c r="V386" s="105"/>
      <c r="W386" s="133"/>
      <c r="X386" s="105"/>
      <c r="Y386" s="133"/>
      <c r="Z386" s="106"/>
      <c r="AA386" s="123"/>
      <c r="AB386" s="39">
        <f>D386+F386+H386+J386+L386+N386+P386+R386+T386+V386+X386+Z386</f>
        <v>5807</v>
      </c>
      <c r="AC386" s="26"/>
      <c r="AD386" s="29"/>
    </row>
    <row r="387" spans="1:30" ht="27.75" customHeight="1" thickBot="1" thickTop="1">
      <c r="A387" s="138"/>
      <c r="B387" s="143"/>
      <c r="C387" s="21" t="s">
        <v>19</v>
      </c>
      <c r="D387" s="75">
        <f>D386-Z359</f>
        <v>51</v>
      </c>
      <c r="E387" s="30">
        <f>D387/Z359</f>
        <v>0.008860319666435024</v>
      </c>
      <c r="F387" s="124"/>
      <c r="G387" s="125"/>
      <c r="H387" s="124"/>
      <c r="I387" s="125"/>
      <c r="J387" s="124"/>
      <c r="K387" s="125"/>
      <c r="L387" s="124"/>
      <c r="M387" s="125"/>
      <c r="N387" s="126"/>
      <c r="O387" s="127"/>
      <c r="P387" s="126"/>
      <c r="Q387" s="127"/>
      <c r="R387" s="126"/>
      <c r="S387" s="127"/>
      <c r="T387" s="126"/>
      <c r="U387" s="127"/>
      <c r="V387" s="126"/>
      <c r="W387" s="127"/>
      <c r="X387" s="126"/>
      <c r="Y387" s="127"/>
      <c r="Z387" s="128"/>
      <c r="AA387" s="129"/>
      <c r="AB387" s="101"/>
      <c r="AC387" s="48"/>
      <c r="AD387" s="77"/>
    </row>
    <row r="388" spans="1:30" ht="27.75" customHeight="1" thickBot="1" thickTop="1">
      <c r="A388" s="138"/>
      <c r="B388" s="144"/>
      <c r="C388" s="18" t="s">
        <v>20</v>
      </c>
      <c r="D388" s="67">
        <f>D386-D359</f>
        <v>732</v>
      </c>
      <c r="E388" s="31">
        <f>D388/D359</f>
        <v>0.14423645320197045</v>
      </c>
      <c r="F388" s="130"/>
      <c r="G388" s="131"/>
      <c r="H388" s="130"/>
      <c r="I388" s="131"/>
      <c r="J388" s="130"/>
      <c r="K388" s="131"/>
      <c r="L388" s="130"/>
      <c r="M388" s="131"/>
      <c r="N388" s="130"/>
      <c r="O388" s="131"/>
      <c r="P388" s="130"/>
      <c r="Q388" s="131"/>
      <c r="R388" s="130"/>
      <c r="S388" s="131"/>
      <c r="T388" s="130"/>
      <c r="U388" s="131"/>
      <c r="V388" s="130"/>
      <c r="W388" s="131"/>
      <c r="X388" s="130"/>
      <c r="Y388" s="131"/>
      <c r="Z388" s="128"/>
      <c r="AA388" s="129"/>
      <c r="AB388" s="40"/>
      <c r="AC388" s="48"/>
      <c r="AD388" s="47"/>
    </row>
    <row r="389" spans="1:30" ht="27.75" customHeight="1" thickBot="1" thickTop="1">
      <c r="A389" s="138" t="s">
        <v>10</v>
      </c>
      <c r="B389" s="142" t="s">
        <v>17</v>
      </c>
      <c r="C389" s="20"/>
      <c r="D389" s="69">
        <v>2382</v>
      </c>
      <c r="E389" s="23" t="s">
        <v>24</v>
      </c>
      <c r="F389" s="105"/>
      <c r="G389" s="133"/>
      <c r="H389" s="105"/>
      <c r="I389" s="133"/>
      <c r="J389" s="105"/>
      <c r="K389" s="133"/>
      <c r="L389" s="105"/>
      <c r="M389" s="133"/>
      <c r="N389" s="105"/>
      <c r="O389" s="133"/>
      <c r="P389" s="105"/>
      <c r="Q389" s="133"/>
      <c r="R389" s="105"/>
      <c r="S389" s="133"/>
      <c r="T389" s="105"/>
      <c r="U389" s="133"/>
      <c r="V389" s="105"/>
      <c r="W389" s="133"/>
      <c r="X389" s="105"/>
      <c r="Y389" s="133"/>
      <c r="Z389" s="106"/>
      <c r="AA389" s="123"/>
      <c r="AB389" s="39">
        <f>D389+F389+H389+J389+L389+N389+P389+R389+T389+V389+X389+Z389</f>
        <v>2382</v>
      </c>
      <c r="AC389" s="26"/>
      <c r="AD389" s="29"/>
    </row>
    <row r="390" spans="1:30" ht="27.75" customHeight="1" thickBot="1" thickTop="1">
      <c r="A390" s="138"/>
      <c r="B390" s="143"/>
      <c r="C390" s="21" t="s">
        <v>19</v>
      </c>
      <c r="D390" s="75">
        <f>D389-Z362</f>
        <v>-1271</v>
      </c>
      <c r="E390" s="30">
        <f>D390/Z362</f>
        <v>-0.3479332055844511</v>
      </c>
      <c r="F390" s="124"/>
      <c r="G390" s="125"/>
      <c r="H390" s="124"/>
      <c r="I390" s="125"/>
      <c r="J390" s="124"/>
      <c r="K390" s="125"/>
      <c r="L390" s="124"/>
      <c r="M390" s="125"/>
      <c r="N390" s="126"/>
      <c r="O390" s="127"/>
      <c r="P390" s="126"/>
      <c r="Q390" s="127"/>
      <c r="R390" s="126"/>
      <c r="S390" s="127"/>
      <c r="T390" s="126"/>
      <c r="U390" s="127"/>
      <c r="V390" s="126"/>
      <c r="W390" s="127"/>
      <c r="X390" s="126"/>
      <c r="Y390" s="127"/>
      <c r="Z390" s="128"/>
      <c r="AA390" s="129"/>
      <c r="AB390" s="101"/>
      <c r="AC390" s="48"/>
      <c r="AD390" s="77"/>
    </row>
    <row r="391" spans="1:30" ht="27.75" customHeight="1" thickBot="1" thickTop="1">
      <c r="A391" s="138"/>
      <c r="B391" s="144"/>
      <c r="C391" s="18" t="s">
        <v>20</v>
      </c>
      <c r="D391" s="67">
        <f>D389-D362</f>
        <v>213</v>
      </c>
      <c r="E391" s="31">
        <f>D391/D362</f>
        <v>0.09820193637621023</v>
      </c>
      <c r="F391" s="130"/>
      <c r="G391" s="131"/>
      <c r="H391" s="130"/>
      <c r="I391" s="131"/>
      <c r="J391" s="130"/>
      <c r="K391" s="131"/>
      <c r="L391" s="130"/>
      <c r="M391" s="131"/>
      <c r="N391" s="130"/>
      <c r="O391" s="131"/>
      <c r="P391" s="130"/>
      <c r="Q391" s="131"/>
      <c r="R391" s="130"/>
      <c r="S391" s="131"/>
      <c r="T391" s="130"/>
      <c r="U391" s="131"/>
      <c r="V391" s="130"/>
      <c r="W391" s="131"/>
      <c r="X391" s="130"/>
      <c r="Y391" s="131"/>
      <c r="Z391" s="128"/>
      <c r="AA391" s="129"/>
      <c r="AB391" s="40"/>
      <c r="AC391" s="76"/>
      <c r="AD391" s="47"/>
    </row>
    <row r="392" spans="1:30" ht="27.75" customHeight="1" thickBot="1" thickTop="1">
      <c r="A392" s="138" t="s">
        <v>11</v>
      </c>
      <c r="B392" s="142" t="s">
        <v>15</v>
      </c>
      <c r="C392" s="20"/>
      <c r="D392" s="69">
        <v>7389</v>
      </c>
      <c r="E392" s="23" t="s">
        <v>24</v>
      </c>
      <c r="F392" s="105"/>
      <c r="G392" s="133"/>
      <c r="H392" s="105"/>
      <c r="I392" s="133"/>
      <c r="J392" s="105"/>
      <c r="K392" s="133"/>
      <c r="L392" s="105"/>
      <c r="M392" s="133"/>
      <c r="N392" s="105"/>
      <c r="O392" s="133"/>
      <c r="P392" s="105"/>
      <c r="Q392" s="133"/>
      <c r="R392" s="105"/>
      <c r="S392" s="133"/>
      <c r="T392" s="105"/>
      <c r="U392" s="133"/>
      <c r="V392" s="105"/>
      <c r="W392" s="133"/>
      <c r="X392" s="105"/>
      <c r="Y392" s="133"/>
      <c r="Z392" s="106"/>
      <c r="AA392" s="123"/>
      <c r="AB392" s="39">
        <f>D392+F392+H392+J392+L392+N392+P392+R392+T392+V392+X392+Z392</f>
        <v>7389</v>
      </c>
      <c r="AC392" s="26"/>
      <c r="AD392" s="29"/>
    </row>
    <row r="393" spans="1:30" ht="27.75" customHeight="1" thickBot="1" thickTop="1">
      <c r="A393" s="138"/>
      <c r="B393" s="143"/>
      <c r="C393" s="21" t="s">
        <v>19</v>
      </c>
      <c r="D393" s="75">
        <f>D392-Z365</f>
        <v>928</v>
      </c>
      <c r="E393" s="30">
        <f>D393/Z365</f>
        <v>0.1436310168704535</v>
      </c>
      <c r="F393" s="124"/>
      <c r="G393" s="125"/>
      <c r="H393" s="124"/>
      <c r="I393" s="125"/>
      <c r="J393" s="124"/>
      <c r="K393" s="125"/>
      <c r="L393" s="124"/>
      <c r="M393" s="125"/>
      <c r="N393" s="126"/>
      <c r="O393" s="127"/>
      <c r="P393" s="126"/>
      <c r="Q393" s="127"/>
      <c r="R393" s="126"/>
      <c r="S393" s="127"/>
      <c r="T393" s="126"/>
      <c r="U393" s="127"/>
      <c r="V393" s="126"/>
      <c r="W393" s="127"/>
      <c r="X393" s="126"/>
      <c r="Y393" s="127"/>
      <c r="Z393" s="128"/>
      <c r="AA393" s="129"/>
      <c r="AB393" s="101"/>
      <c r="AC393" s="81"/>
      <c r="AD393" s="77"/>
    </row>
    <row r="394" spans="1:28" ht="27.75" customHeight="1" thickBot="1" thickTop="1">
      <c r="A394" s="138"/>
      <c r="B394" s="144"/>
      <c r="C394" s="18" t="s">
        <v>20</v>
      </c>
      <c r="D394" s="67">
        <f>D392-D365</f>
        <v>104</v>
      </c>
      <c r="E394" s="31">
        <f>D394/D365</f>
        <v>0.014275909402882635</v>
      </c>
      <c r="F394" s="130"/>
      <c r="G394" s="131"/>
      <c r="H394" s="130"/>
      <c r="I394" s="131"/>
      <c r="J394" s="130"/>
      <c r="K394" s="131"/>
      <c r="L394" s="130"/>
      <c r="M394" s="131"/>
      <c r="N394" s="130"/>
      <c r="O394" s="131"/>
      <c r="P394" s="130"/>
      <c r="Q394" s="131"/>
      <c r="R394" s="130"/>
      <c r="S394" s="131"/>
      <c r="T394" s="130"/>
      <c r="U394" s="131"/>
      <c r="V394" s="130"/>
      <c r="W394" s="131"/>
      <c r="X394" s="130"/>
      <c r="Y394" s="131"/>
      <c r="Z394" s="128"/>
      <c r="AA394" s="129"/>
      <c r="AB394" s="10"/>
    </row>
    <row r="395" spans="1:28" ht="27.75" customHeight="1" thickBot="1">
      <c r="A395" s="168" t="s">
        <v>12</v>
      </c>
      <c r="B395" s="179"/>
      <c r="C395" s="179"/>
      <c r="D395" s="179"/>
      <c r="E395" s="179"/>
      <c r="F395" s="179"/>
      <c r="G395" s="179"/>
      <c r="H395" s="179"/>
      <c r="I395" s="179"/>
      <c r="J395" s="179"/>
      <c r="K395" s="179"/>
      <c r="L395" s="179"/>
      <c r="M395" s="179"/>
      <c r="N395" s="179"/>
      <c r="O395" s="179"/>
      <c r="P395" s="179"/>
      <c r="Q395" s="179"/>
      <c r="R395" s="179"/>
      <c r="S395" s="179"/>
      <c r="T395" s="179"/>
      <c r="U395" s="179"/>
      <c r="V395" s="179"/>
      <c r="W395" s="179"/>
      <c r="X395" s="179"/>
      <c r="Y395" s="179"/>
      <c r="Z395" s="179"/>
      <c r="AA395" s="180"/>
      <c r="AB395" s="10"/>
    </row>
    <row r="396" spans="1:28" ht="27.75" customHeight="1" thickBot="1">
      <c r="A396" s="138" t="s">
        <v>13</v>
      </c>
      <c r="B396" s="142" t="s">
        <v>14</v>
      </c>
      <c r="C396" s="5"/>
      <c r="D396" s="69">
        <v>10611</v>
      </c>
      <c r="E396" s="23" t="s">
        <v>24</v>
      </c>
      <c r="F396" s="105"/>
      <c r="G396" s="133"/>
      <c r="H396" s="105"/>
      <c r="I396" s="133"/>
      <c r="J396" s="105"/>
      <c r="K396" s="133"/>
      <c r="L396" s="105"/>
      <c r="M396" s="133"/>
      <c r="N396" s="105"/>
      <c r="O396" s="133"/>
      <c r="P396" s="105"/>
      <c r="Q396" s="133"/>
      <c r="R396" s="105"/>
      <c r="S396" s="133"/>
      <c r="T396" s="105"/>
      <c r="U396" s="133"/>
      <c r="V396" s="105"/>
      <c r="W396" s="133"/>
      <c r="X396" s="105"/>
      <c r="Y396" s="133"/>
      <c r="Z396" s="136"/>
      <c r="AA396" s="137"/>
      <c r="AB396" s="10"/>
    </row>
    <row r="397" spans="1:28" ht="27.75" customHeight="1" thickBot="1" thickTop="1">
      <c r="A397" s="138"/>
      <c r="B397" s="143"/>
      <c r="C397" s="21" t="s">
        <v>19</v>
      </c>
      <c r="D397" s="75">
        <f>D396-Z369</f>
        <v>700</v>
      </c>
      <c r="E397" s="30">
        <f>D397/Z369</f>
        <v>0.07062859449096963</v>
      </c>
      <c r="F397" s="124"/>
      <c r="G397" s="125"/>
      <c r="H397" s="124"/>
      <c r="I397" s="125"/>
      <c r="J397" s="124"/>
      <c r="K397" s="125"/>
      <c r="L397" s="124"/>
      <c r="M397" s="125"/>
      <c r="N397" s="126"/>
      <c r="O397" s="127"/>
      <c r="P397" s="126"/>
      <c r="Q397" s="127"/>
      <c r="R397" s="126"/>
      <c r="S397" s="127"/>
      <c r="T397" s="126"/>
      <c r="U397" s="127"/>
      <c r="V397" s="126"/>
      <c r="W397" s="127"/>
      <c r="X397" s="126"/>
      <c r="Y397" s="127"/>
      <c r="Z397" s="128"/>
      <c r="AA397" s="129"/>
      <c r="AB397" s="10"/>
    </row>
    <row r="398" spans="1:28" ht="27.75" customHeight="1" thickBot="1">
      <c r="A398" s="138"/>
      <c r="B398" s="144"/>
      <c r="C398" s="18" t="s">
        <v>20</v>
      </c>
      <c r="D398" s="67">
        <f>D396-D369</f>
        <v>-4130</v>
      </c>
      <c r="E398" s="31">
        <f>D398/D369</f>
        <v>-0.28017095176718</v>
      </c>
      <c r="F398" s="130"/>
      <c r="G398" s="131"/>
      <c r="H398" s="130"/>
      <c r="I398" s="131"/>
      <c r="J398" s="130"/>
      <c r="K398" s="131"/>
      <c r="L398" s="130"/>
      <c r="M398" s="131"/>
      <c r="N398" s="130"/>
      <c r="O398" s="131"/>
      <c r="P398" s="130"/>
      <c r="Q398" s="131"/>
      <c r="R398" s="130"/>
      <c r="S398" s="131"/>
      <c r="T398" s="130"/>
      <c r="U398" s="131"/>
      <c r="V398" s="130"/>
      <c r="W398" s="131"/>
      <c r="X398" s="130"/>
      <c r="Y398" s="131"/>
      <c r="Z398" s="130"/>
      <c r="AA398" s="131"/>
      <c r="AB398" s="10"/>
    </row>
  </sheetData>
  <sheetProtection/>
  <mergeCells count="537">
    <mergeCell ref="A389:A391"/>
    <mergeCell ref="B389:B391"/>
    <mergeCell ref="A392:A394"/>
    <mergeCell ref="B392:B394"/>
    <mergeCell ref="A395:AA395"/>
    <mergeCell ref="A396:A398"/>
    <mergeCell ref="B396:B398"/>
    <mergeCell ref="A380:A382"/>
    <mergeCell ref="B380:B382"/>
    <mergeCell ref="AB380:AC380"/>
    <mergeCell ref="A383:A385"/>
    <mergeCell ref="B383:B385"/>
    <mergeCell ref="A386:A388"/>
    <mergeCell ref="B386:B388"/>
    <mergeCell ref="V377:W377"/>
    <mergeCell ref="X377:Y377"/>
    <mergeCell ref="Z377:AA377"/>
    <mergeCell ref="C378:AA378"/>
    <mergeCell ref="Z379:AA379"/>
    <mergeCell ref="AB379:AD379"/>
    <mergeCell ref="J377:K377"/>
    <mergeCell ref="L377:M377"/>
    <mergeCell ref="N377:O377"/>
    <mergeCell ref="P377:Q377"/>
    <mergeCell ref="R377:S377"/>
    <mergeCell ref="T377:U377"/>
    <mergeCell ref="A374:AC374"/>
    <mergeCell ref="A376:A377"/>
    <mergeCell ref="B376:B377"/>
    <mergeCell ref="C376:C377"/>
    <mergeCell ref="D376:AA376"/>
    <mergeCell ref="AB376:AB378"/>
    <mergeCell ref="AC376:AD377"/>
    <mergeCell ref="D377:E377"/>
    <mergeCell ref="F377:G377"/>
    <mergeCell ref="H377:I377"/>
    <mergeCell ref="A335:A337"/>
    <mergeCell ref="B335:B337"/>
    <mergeCell ref="A338:A340"/>
    <mergeCell ref="B338:B340"/>
    <mergeCell ref="A341:AA341"/>
    <mergeCell ref="A342:A344"/>
    <mergeCell ref="B342:B344"/>
    <mergeCell ref="F350:G350"/>
    <mergeCell ref="A326:A328"/>
    <mergeCell ref="B326:B328"/>
    <mergeCell ref="AB326:AC326"/>
    <mergeCell ref="A329:A331"/>
    <mergeCell ref="B329:B331"/>
    <mergeCell ref="A332:A334"/>
    <mergeCell ref="B332:B334"/>
    <mergeCell ref="Z325:AA325"/>
    <mergeCell ref="AB325:AD325"/>
    <mergeCell ref="J323:K323"/>
    <mergeCell ref="L323:M323"/>
    <mergeCell ref="N323:O323"/>
    <mergeCell ref="P323:Q323"/>
    <mergeCell ref="T323:U323"/>
    <mergeCell ref="D322:AA322"/>
    <mergeCell ref="AB322:AB324"/>
    <mergeCell ref="AC322:AD323"/>
    <mergeCell ref="D323:E323"/>
    <mergeCell ref="V323:W323"/>
    <mergeCell ref="X323:Y323"/>
    <mergeCell ref="Z323:AA323"/>
    <mergeCell ref="C324:AA324"/>
    <mergeCell ref="A287:AA287"/>
    <mergeCell ref="A288:A290"/>
    <mergeCell ref="B288:B290"/>
    <mergeCell ref="C297:AA297"/>
    <mergeCell ref="Z298:AA298"/>
    <mergeCell ref="A299:A301"/>
    <mergeCell ref="B299:B301"/>
    <mergeCell ref="AB272:AC272"/>
    <mergeCell ref="A275:A277"/>
    <mergeCell ref="B275:B277"/>
    <mergeCell ref="A278:A280"/>
    <mergeCell ref="B278:B280"/>
    <mergeCell ref="A281:A283"/>
    <mergeCell ref="B281:B283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A174:A176"/>
    <mergeCell ref="B174:B176"/>
    <mergeCell ref="A177:A179"/>
    <mergeCell ref="B177:B179"/>
    <mergeCell ref="A180:AA180"/>
    <mergeCell ref="A181:A183"/>
    <mergeCell ref="B181:B183"/>
    <mergeCell ref="A165:A167"/>
    <mergeCell ref="B165:B167"/>
    <mergeCell ref="AB165:AC165"/>
    <mergeCell ref="A168:A170"/>
    <mergeCell ref="B168:B170"/>
    <mergeCell ref="A171:A173"/>
    <mergeCell ref="B171:B173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B148:B150"/>
    <mergeCell ref="A151:A153"/>
    <mergeCell ref="B151:B153"/>
    <mergeCell ref="A154:AA154"/>
    <mergeCell ref="A155:A157"/>
    <mergeCell ref="B155:B157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B122:B124"/>
    <mergeCell ref="A125:A127"/>
    <mergeCell ref="B125:B127"/>
    <mergeCell ref="A128:AA128"/>
    <mergeCell ref="A129:A131"/>
    <mergeCell ref="B129:B131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67:A69"/>
    <mergeCell ref="B67:B69"/>
    <mergeCell ref="A70:A72"/>
    <mergeCell ref="B70:B72"/>
    <mergeCell ref="A61:A63"/>
    <mergeCell ref="B61:B63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D3:AA3"/>
    <mergeCell ref="Z4:AA4"/>
    <mergeCell ref="C5:AA5"/>
    <mergeCell ref="X4:Y4"/>
    <mergeCell ref="V4:W4"/>
    <mergeCell ref="T4:U4"/>
    <mergeCell ref="R4:S4"/>
    <mergeCell ref="P4:Q4"/>
    <mergeCell ref="F32:G32"/>
    <mergeCell ref="H32:I32"/>
    <mergeCell ref="L4:M4"/>
    <mergeCell ref="N4:O4"/>
    <mergeCell ref="H4:I4"/>
    <mergeCell ref="J4:K4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Z86:AA86"/>
    <mergeCell ref="AB86:AD86"/>
    <mergeCell ref="J84:K84"/>
    <mergeCell ref="L84:M84"/>
    <mergeCell ref="N84:O84"/>
    <mergeCell ref="P84:Q84"/>
    <mergeCell ref="T84:U84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B96:B98"/>
    <mergeCell ref="A99:A101"/>
    <mergeCell ref="B99:B101"/>
    <mergeCell ref="A102:AA102"/>
    <mergeCell ref="A103:A105"/>
    <mergeCell ref="B103:B105"/>
    <mergeCell ref="B191:B193"/>
    <mergeCell ref="R188:S188"/>
    <mergeCell ref="T188:U188"/>
    <mergeCell ref="Z188:AA188"/>
    <mergeCell ref="C189:AA189"/>
    <mergeCell ref="Z190:AA190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L215:M215"/>
    <mergeCell ref="C214:C215"/>
    <mergeCell ref="D214:AA214"/>
    <mergeCell ref="N215:O215"/>
    <mergeCell ref="P215:Q215"/>
    <mergeCell ref="AC214:AD215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A221:A223"/>
    <mergeCell ref="B221:B223"/>
    <mergeCell ref="A224:A226"/>
    <mergeCell ref="B224:B226"/>
    <mergeCell ref="A227:A229"/>
    <mergeCell ref="B227:B229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B284:B286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B261:B263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R350:S350"/>
    <mergeCell ref="AB299:AC299"/>
    <mergeCell ref="A302:A304"/>
    <mergeCell ref="B302:B304"/>
    <mergeCell ref="A305:A307"/>
    <mergeCell ref="B305:B307"/>
    <mergeCell ref="A308:A310"/>
    <mergeCell ref="B308:B310"/>
    <mergeCell ref="A320:AC320"/>
    <mergeCell ref="A322:A323"/>
    <mergeCell ref="A311:A313"/>
    <mergeCell ref="B311:B313"/>
    <mergeCell ref="A314:AA314"/>
    <mergeCell ref="A315:A317"/>
    <mergeCell ref="B315:B317"/>
    <mergeCell ref="F323:G323"/>
    <mergeCell ref="H323:I323"/>
    <mergeCell ref="R323:S323"/>
    <mergeCell ref="B322:B323"/>
    <mergeCell ref="C322:C323"/>
    <mergeCell ref="A347:AC347"/>
    <mergeCell ref="A349:A350"/>
    <mergeCell ref="B349:B350"/>
    <mergeCell ref="C349:C350"/>
    <mergeCell ref="D349:AA349"/>
    <mergeCell ref="AB349:AB351"/>
    <mergeCell ref="AC349:AD350"/>
    <mergeCell ref="D350:E350"/>
    <mergeCell ref="V350:W350"/>
    <mergeCell ref="H350:I350"/>
    <mergeCell ref="X350:Y350"/>
    <mergeCell ref="Z350:AA350"/>
    <mergeCell ref="C351:AA351"/>
    <mergeCell ref="Z352:AA352"/>
    <mergeCell ref="AB352:AD352"/>
    <mergeCell ref="J350:K350"/>
    <mergeCell ref="L350:M350"/>
    <mergeCell ref="N350:O350"/>
    <mergeCell ref="P350:Q350"/>
    <mergeCell ref="T350:U350"/>
    <mergeCell ref="A353:A355"/>
    <mergeCell ref="B353:B355"/>
    <mergeCell ref="AB353:AC353"/>
    <mergeCell ref="A356:A358"/>
    <mergeCell ref="B356:B358"/>
    <mergeCell ref="A359:A361"/>
    <mergeCell ref="B359:B361"/>
    <mergeCell ref="A362:A364"/>
    <mergeCell ref="B362:B364"/>
    <mergeCell ref="A365:A367"/>
    <mergeCell ref="B365:B367"/>
    <mergeCell ref="A368:AA368"/>
    <mergeCell ref="A369:A371"/>
    <mergeCell ref="B369:B371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97"/>
  <sheetViews>
    <sheetView workbookViewId="0" topLeftCell="A367">
      <selection activeCell="U390" sqref="U390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5" width="6.8515625" style="0" customWidth="1"/>
    <col min="6" max="6" width="6.421875" style="0" customWidth="1"/>
    <col min="7" max="7" width="6.28125" style="0" bestFit="1" customWidth="1"/>
    <col min="8" max="8" width="6.421875" style="0" customWidth="1"/>
    <col min="9" max="9" width="5.00390625" style="0" customWidth="1"/>
    <col min="10" max="10" width="7.140625" style="0" bestFit="1" customWidth="1"/>
    <col min="11" max="11" width="5.00390625" style="0" customWidth="1"/>
    <col min="12" max="12" width="6.57421875" style="0" customWidth="1"/>
    <col min="13" max="13" width="6.28125" style="0" bestFit="1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6.28125" style="0" customWidth="1"/>
    <col min="18" max="18" width="6.421875" style="0" customWidth="1"/>
    <col min="19" max="19" width="5.421875" style="0" customWidth="1"/>
    <col min="20" max="20" width="7.28125" style="0" bestFit="1" customWidth="1"/>
    <col min="21" max="21" width="5.421875" style="0" customWidth="1"/>
    <col min="22" max="22" width="6.8515625" style="0" bestFit="1" customWidth="1"/>
    <col min="23" max="23" width="5.851562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5.7109375" style="0" customWidth="1"/>
    <col min="28" max="28" width="6.8515625" style="0" customWidth="1"/>
    <col min="29" max="29" width="7.8515625" style="0" customWidth="1"/>
    <col min="30" max="30" width="7.57421875" style="0" customWidth="1"/>
  </cols>
  <sheetData>
    <row r="1" spans="1:30" ht="17.25" thickBot="1" thickTop="1">
      <c r="A1" s="188" t="s">
        <v>53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38" t="s">
        <v>0</v>
      </c>
      <c r="B3" s="166" t="s">
        <v>1</v>
      </c>
      <c r="C3" s="153"/>
      <c r="D3" s="141" t="s">
        <v>2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5"/>
      <c r="AB3" s="145" t="s">
        <v>21</v>
      </c>
      <c r="AC3" s="197"/>
      <c r="AD3" s="198"/>
    </row>
    <row r="4" spans="1:30" ht="14.25" thickBot="1" thickTop="1">
      <c r="A4" s="138"/>
      <c r="B4" s="171"/>
      <c r="C4" s="138"/>
      <c r="D4" s="139" t="s">
        <v>4</v>
      </c>
      <c r="E4" s="140"/>
      <c r="F4" s="139" t="s">
        <v>5</v>
      </c>
      <c r="G4" s="140"/>
      <c r="H4" s="139" t="s">
        <v>25</v>
      </c>
      <c r="I4" s="140"/>
      <c r="J4" s="139" t="s">
        <v>26</v>
      </c>
      <c r="K4" s="140"/>
      <c r="L4" s="139" t="s">
        <v>27</v>
      </c>
      <c r="M4" s="140"/>
      <c r="N4" s="139" t="s">
        <v>28</v>
      </c>
      <c r="O4" s="140"/>
      <c r="P4" s="139" t="s">
        <v>29</v>
      </c>
      <c r="Q4" s="140"/>
      <c r="R4" s="139" t="s">
        <v>35</v>
      </c>
      <c r="S4" s="140"/>
      <c r="T4" s="139" t="s">
        <v>36</v>
      </c>
      <c r="U4" s="140"/>
      <c r="V4" s="139" t="s">
        <v>37</v>
      </c>
      <c r="W4" s="140"/>
      <c r="X4" s="139" t="s">
        <v>38</v>
      </c>
      <c r="Y4" s="140"/>
      <c r="Z4" s="159" t="s">
        <v>39</v>
      </c>
      <c r="AA4" s="160"/>
      <c r="AB4" s="146"/>
      <c r="AC4" s="199"/>
      <c r="AD4" s="200"/>
    </row>
    <row r="5" spans="1:30" ht="14.25" thickBot="1" thickTop="1">
      <c r="A5" s="2"/>
      <c r="B5" s="1"/>
      <c r="C5" s="168" t="s">
        <v>33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80"/>
      <c r="AB5" s="147"/>
      <c r="AC5" s="13"/>
      <c r="AD5" s="14"/>
    </row>
    <row r="6" spans="1:30" ht="13.5" thickBot="1">
      <c r="A6" s="3"/>
      <c r="B6" s="3"/>
      <c r="C6" s="3"/>
      <c r="D6" s="6"/>
      <c r="E6" s="3"/>
      <c r="F6" s="36"/>
      <c r="G6" s="4"/>
      <c r="H6" s="37"/>
      <c r="I6" s="16"/>
      <c r="J6" s="36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73"/>
      <c r="AC6" s="162"/>
      <c r="AD6" s="163"/>
    </row>
    <row r="7" spans="1:30" ht="16.5" thickBot="1" thickTop="1">
      <c r="A7" s="138" t="s">
        <v>6</v>
      </c>
      <c r="B7" s="142" t="s">
        <v>7</v>
      </c>
      <c r="C7" s="7"/>
      <c r="D7" s="65">
        <v>136108</v>
      </c>
      <c r="E7" s="65" t="s">
        <v>24</v>
      </c>
      <c r="F7" s="65">
        <v>138134</v>
      </c>
      <c r="G7" s="65" t="s">
        <v>24</v>
      </c>
      <c r="H7" s="65">
        <v>138497</v>
      </c>
      <c r="I7" s="65" t="s">
        <v>24</v>
      </c>
      <c r="J7" s="65">
        <v>137580</v>
      </c>
      <c r="K7" s="65" t="s">
        <v>24</v>
      </c>
      <c r="L7" s="65">
        <v>136071</v>
      </c>
      <c r="M7" s="65" t="s">
        <v>24</v>
      </c>
      <c r="N7" s="65">
        <v>135524</v>
      </c>
      <c r="O7" s="65" t="s">
        <v>24</v>
      </c>
      <c r="P7" s="65">
        <v>134808</v>
      </c>
      <c r="Q7" s="65" t="s">
        <v>24</v>
      </c>
      <c r="R7" s="65">
        <v>133827</v>
      </c>
      <c r="S7" s="65" t="s">
        <v>24</v>
      </c>
      <c r="T7" s="65">
        <v>133075</v>
      </c>
      <c r="U7" s="65" t="s">
        <v>24</v>
      </c>
      <c r="V7" s="65">
        <v>132426</v>
      </c>
      <c r="W7" s="65"/>
      <c r="X7" s="65">
        <v>132098</v>
      </c>
      <c r="Y7" s="65" t="s">
        <v>24</v>
      </c>
      <c r="Z7" s="71">
        <v>133074</v>
      </c>
      <c r="AA7" s="49" t="s">
        <v>24</v>
      </c>
      <c r="AB7" s="178" t="s">
        <v>30</v>
      </c>
      <c r="AC7" s="194"/>
      <c r="AD7" s="58"/>
    </row>
    <row r="8" spans="1:29" ht="37.5" thickBot="1" thickTop="1">
      <c r="A8" s="138"/>
      <c r="B8" s="143"/>
      <c r="C8" s="17" t="s">
        <v>19</v>
      </c>
      <c r="D8" s="41">
        <v>1901</v>
      </c>
      <c r="E8" s="42">
        <f>D8/134207</f>
        <v>0.014164685895668631</v>
      </c>
      <c r="F8" s="41">
        <f>F7-D7</f>
        <v>2026</v>
      </c>
      <c r="G8" s="42">
        <f>F8/D7</f>
        <v>0.014885238193199517</v>
      </c>
      <c r="H8" s="41">
        <f>H7-F7</f>
        <v>363</v>
      </c>
      <c r="I8" s="42">
        <f>H8/F7</f>
        <v>0.002627883070062403</v>
      </c>
      <c r="J8" s="41">
        <f>J7-H7</f>
        <v>-917</v>
      </c>
      <c r="K8" s="42">
        <f>J8/H7</f>
        <v>-0.00662108204509845</v>
      </c>
      <c r="L8" s="41">
        <f>L7-J7</f>
        <v>-1509</v>
      </c>
      <c r="M8" s="42">
        <f>L8/J7</f>
        <v>-0.010968163977322285</v>
      </c>
      <c r="N8" s="41">
        <f>N7-L7</f>
        <v>-547</v>
      </c>
      <c r="O8" s="42">
        <f>N8/L7</f>
        <v>-0.004019960167853547</v>
      </c>
      <c r="P8" s="41">
        <f>P7-N7</f>
        <v>-716</v>
      </c>
      <c r="Q8" s="42">
        <f>P8/N7</f>
        <v>-0.0052831970721053095</v>
      </c>
      <c r="R8" s="41">
        <f>R7-P7</f>
        <v>-981</v>
      </c>
      <c r="S8" s="42">
        <f>R8/P7</f>
        <v>-0.007277016200818942</v>
      </c>
      <c r="T8" s="41">
        <f>T7-R7</f>
        <v>-752</v>
      </c>
      <c r="U8" s="42">
        <f>T8/R7</f>
        <v>-0.005619194930768828</v>
      </c>
      <c r="V8" s="41">
        <f>V7-T7</f>
        <v>-649</v>
      </c>
      <c r="W8" s="42">
        <f>V8/T7</f>
        <v>-0.0048769490888596655</v>
      </c>
      <c r="X8" s="41">
        <f>X7-V7</f>
        <v>-328</v>
      </c>
      <c r="Y8" s="42">
        <f>X8/V7</f>
        <v>-0.002476854998263181</v>
      </c>
      <c r="Z8" s="53">
        <f>Z7-X7</f>
        <v>976</v>
      </c>
      <c r="AA8" s="54">
        <f>Z8/X7</f>
        <v>0.007388454026556042</v>
      </c>
      <c r="AB8" s="71">
        <f>(D7+F7+H7+J7+L7+N7+P7+R7+T7+V7+X7+Z7)/12</f>
        <v>135101.83333333334</v>
      </c>
      <c r="AC8" s="9"/>
    </row>
    <row r="9" spans="1:29" ht="45.75" thickBot="1">
      <c r="A9" s="138"/>
      <c r="B9" s="144"/>
      <c r="C9" s="18" t="s">
        <v>20</v>
      </c>
      <c r="D9" s="33"/>
      <c r="E9" s="31"/>
      <c r="F9" s="33"/>
      <c r="G9" s="31"/>
      <c r="H9" s="33"/>
      <c r="I9" s="31"/>
      <c r="J9" s="33"/>
      <c r="K9" s="31"/>
      <c r="L9" s="38"/>
      <c r="M9" s="31"/>
      <c r="N9" s="38"/>
      <c r="O9" s="31"/>
      <c r="P9" s="38"/>
      <c r="Q9" s="31"/>
      <c r="R9" s="38"/>
      <c r="S9" s="31"/>
      <c r="T9" s="38"/>
      <c r="U9" s="31"/>
      <c r="V9" s="38"/>
      <c r="W9" s="31"/>
      <c r="X9" s="38"/>
      <c r="Y9" s="31"/>
      <c r="Z9" s="55"/>
      <c r="AA9" s="56"/>
      <c r="AB9" s="10"/>
      <c r="AC9" s="9"/>
    </row>
    <row r="10" spans="1:30" ht="16.5" thickBot="1" thickTop="1">
      <c r="A10" s="138" t="s">
        <v>8</v>
      </c>
      <c r="B10" s="142" t="s">
        <v>18</v>
      </c>
      <c r="C10" s="19"/>
      <c r="D10" s="34">
        <v>5431</v>
      </c>
      <c r="E10" s="23" t="s">
        <v>24</v>
      </c>
      <c r="F10" s="34">
        <v>7036</v>
      </c>
      <c r="G10" s="23" t="s">
        <v>24</v>
      </c>
      <c r="H10" s="34">
        <v>5840</v>
      </c>
      <c r="I10" s="23" t="s">
        <v>24</v>
      </c>
      <c r="J10" s="34">
        <v>4588</v>
      </c>
      <c r="K10" s="23" t="s">
        <v>24</v>
      </c>
      <c r="L10" s="34">
        <v>3837</v>
      </c>
      <c r="M10" s="23" t="s">
        <v>24</v>
      </c>
      <c r="N10" s="34">
        <v>4437</v>
      </c>
      <c r="O10" s="23" t="s">
        <v>24</v>
      </c>
      <c r="P10" s="34">
        <v>5064</v>
      </c>
      <c r="Q10" s="23" t="s">
        <v>24</v>
      </c>
      <c r="R10" s="34">
        <v>4135</v>
      </c>
      <c r="S10" s="23" t="s">
        <v>24</v>
      </c>
      <c r="T10" s="34">
        <v>5483</v>
      </c>
      <c r="U10" s="23" t="s">
        <v>24</v>
      </c>
      <c r="V10" s="34">
        <v>5176</v>
      </c>
      <c r="W10" s="23"/>
      <c r="X10" s="34">
        <v>4583</v>
      </c>
      <c r="Y10" s="23" t="s">
        <v>24</v>
      </c>
      <c r="Z10" s="50">
        <v>5494</v>
      </c>
      <c r="AA10" s="49" t="s">
        <v>24</v>
      </c>
      <c r="AB10" s="39">
        <f>D10+F10+H10+J10+L10+N10+P10+R10+T10+V10+X10+Z10</f>
        <v>61104</v>
      </c>
      <c r="AC10" s="11"/>
      <c r="AD10" s="11"/>
    </row>
    <row r="11" spans="1:29" ht="37.5" thickBot="1" thickTop="1">
      <c r="A11" s="138"/>
      <c r="B11" s="143"/>
      <c r="C11" s="17" t="s">
        <v>19</v>
      </c>
      <c r="D11" s="41">
        <v>904</v>
      </c>
      <c r="E11" s="42">
        <f>D11/4527</f>
        <v>0.19969074442235477</v>
      </c>
      <c r="F11" s="41">
        <f>F10-D10</f>
        <v>1605</v>
      </c>
      <c r="G11" s="42">
        <f>F11/D10</f>
        <v>0.29552568587737066</v>
      </c>
      <c r="H11" s="41">
        <f>H10-F10</f>
        <v>-1196</v>
      </c>
      <c r="I11" s="42">
        <f>H11/F10</f>
        <v>-0.16998294485503126</v>
      </c>
      <c r="J11" s="41">
        <f>J10-H10</f>
        <v>-1252</v>
      </c>
      <c r="K11" s="42">
        <f>J11/H10</f>
        <v>-0.21438356164383562</v>
      </c>
      <c r="L11" s="41">
        <f>L10-J10</f>
        <v>-751</v>
      </c>
      <c r="M11" s="42">
        <f>L11/J10</f>
        <v>-0.1636878814298169</v>
      </c>
      <c r="N11" s="41">
        <f>N10-L10</f>
        <v>600</v>
      </c>
      <c r="O11" s="42">
        <f>N11/L10</f>
        <v>0.1563721657544957</v>
      </c>
      <c r="P11" s="41">
        <f>P10-N10</f>
        <v>627</v>
      </c>
      <c r="Q11" s="42">
        <f>P11/N10</f>
        <v>0.14131169709263017</v>
      </c>
      <c r="R11" s="41">
        <f>R10-P10</f>
        <v>-929</v>
      </c>
      <c r="S11" s="42">
        <f>R11/P10</f>
        <v>-0.1834518167456556</v>
      </c>
      <c r="T11" s="41">
        <f>T10-R10</f>
        <v>1348</v>
      </c>
      <c r="U11" s="42">
        <f>T11/R10</f>
        <v>0.3259975816203144</v>
      </c>
      <c r="V11" s="41">
        <f>V10-T10</f>
        <v>-307</v>
      </c>
      <c r="W11" s="42">
        <f>V11/T10</f>
        <v>-0.05599124566842969</v>
      </c>
      <c r="X11" s="41">
        <f>X10-V10</f>
        <v>-593</v>
      </c>
      <c r="Y11" s="42">
        <f>X11/V10</f>
        <v>-0.11456723338485317</v>
      </c>
      <c r="Z11" s="53">
        <f>Z10-X10</f>
        <v>911</v>
      </c>
      <c r="AA11" s="54">
        <f>Z11/X10</f>
        <v>0.1987780929522147</v>
      </c>
      <c r="AB11" s="40"/>
      <c r="AC11" s="9"/>
    </row>
    <row r="12" spans="1:29" ht="45.75" thickBot="1">
      <c r="A12" s="138"/>
      <c r="B12" s="144"/>
      <c r="C12" s="18" t="s">
        <v>20</v>
      </c>
      <c r="D12" s="33"/>
      <c r="E12" s="31"/>
      <c r="F12" s="33"/>
      <c r="G12" s="31"/>
      <c r="H12" s="33"/>
      <c r="I12" s="31"/>
      <c r="J12" s="33"/>
      <c r="K12" s="31"/>
      <c r="L12" s="38"/>
      <c r="M12" s="31"/>
      <c r="N12" s="38"/>
      <c r="O12" s="31"/>
      <c r="P12" s="38"/>
      <c r="Q12" s="31"/>
      <c r="R12" s="38"/>
      <c r="S12" s="31"/>
      <c r="T12" s="38"/>
      <c r="U12" s="31"/>
      <c r="V12" s="38"/>
      <c r="W12" s="31"/>
      <c r="X12" s="38"/>
      <c r="Y12" s="31"/>
      <c r="Z12" s="55"/>
      <c r="AA12" s="56"/>
      <c r="AB12" s="40"/>
      <c r="AC12" s="9"/>
    </row>
    <row r="13" spans="1:30" ht="16.5" thickBot="1" thickTop="1">
      <c r="A13" s="138" t="s">
        <v>9</v>
      </c>
      <c r="B13" s="142" t="s">
        <v>16</v>
      </c>
      <c r="C13" s="20"/>
      <c r="D13" s="35">
        <v>1729</v>
      </c>
      <c r="E13" s="23" t="s">
        <v>24</v>
      </c>
      <c r="F13" s="35">
        <v>2296</v>
      </c>
      <c r="G13" s="23" t="s">
        <v>24</v>
      </c>
      <c r="H13" s="35">
        <v>2672</v>
      </c>
      <c r="I13" s="23" t="s">
        <v>24</v>
      </c>
      <c r="J13" s="35">
        <v>2619</v>
      </c>
      <c r="K13" s="23" t="s">
        <v>24</v>
      </c>
      <c r="L13" s="35">
        <v>2398</v>
      </c>
      <c r="M13" s="23" t="s">
        <v>24</v>
      </c>
      <c r="N13" s="35">
        <v>2240</v>
      </c>
      <c r="O13" s="23" t="s">
        <v>24</v>
      </c>
      <c r="P13" s="35">
        <v>2723</v>
      </c>
      <c r="Q13" s="23" t="s">
        <v>24</v>
      </c>
      <c r="R13" s="35">
        <v>2471</v>
      </c>
      <c r="S13" s="23" t="s">
        <v>24</v>
      </c>
      <c r="T13" s="35">
        <v>3315</v>
      </c>
      <c r="U13" s="23" t="s">
        <v>24</v>
      </c>
      <c r="V13" s="35">
        <v>2810</v>
      </c>
      <c r="W13" s="23"/>
      <c r="X13" s="35">
        <v>2332</v>
      </c>
      <c r="Y13" s="23"/>
      <c r="Z13" s="52">
        <v>1888</v>
      </c>
      <c r="AA13" s="49"/>
      <c r="AB13" s="39">
        <f>D13+F13+H13+J13+L13+N13+P13+R13+T13+V13+X13+Z13</f>
        <v>29493</v>
      </c>
      <c r="AC13" s="11"/>
      <c r="AD13" s="11"/>
    </row>
    <row r="14" spans="1:29" ht="37.5" thickBot="1" thickTop="1">
      <c r="A14" s="138"/>
      <c r="B14" s="143"/>
      <c r="C14" s="21" t="s">
        <v>19</v>
      </c>
      <c r="D14" s="41">
        <v>227</v>
      </c>
      <c r="E14" s="42">
        <f>D14/1502</f>
        <v>0.1511318242343542</v>
      </c>
      <c r="F14" s="41">
        <f>F13-D13</f>
        <v>567</v>
      </c>
      <c r="G14" s="42">
        <f>F14/D13</f>
        <v>0.32793522267206476</v>
      </c>
      <c r="H14" s="41">
        <f>H13-F13</f>
        <v>376</v>
      </c>
      <c r="I14" s="42">
        <f>H14/F13</f>
        <v>0.16376306620209058</v>
      </c>
      <c r="J14" s="41">
        <f>J13-H13</f>
        <v>-53</v>
      </c>
      <c r="K14" s="42">
        <f>J14/H13</f>
        <v>-0.019835329341317365</v>
      </c>
      <c r="L14" s="41">
        <f>L13-J13</f>
        <v>-221</v>
      </c>
      <c r="M14" s="42">
        <f>L14/J13</f>
        <v>-0.08438335242458954</v>
      </c>
      <c r="N14" s="41">
        <f>N13-L13</f>
        <v>-158</v>
      </c>
      <c r="O14" s="42">
        <f>N14/L13</f>
        <v>-0.0658882402001668</v>
      </c>
      <c r="P14" s="41">
        <f>P13-N13</f>
        <v>483</v>
      </c>
      <c r="Q14" s="42">
        <f>P14/N13</f>
        <v>0.215625</v>
      </c>
      <c r="R14" s="41">
        <f>R13-P13</f>
        <v>-252</v>
      </c>
      <c r="S14" s="42">
        <f>R14/P13</f>
        <v>-0.09254498714652956</v>
      </c>
      <c r="T14" s="41">
        <f>T13-R13</f>
        <v>844</v>
      </c>
      <c r="U14" s="42">
        <f>T14/R13</f>
        <v>0.3415621205989478</v>
      </c>
      <c r="V14" s="41">
        <f>V13-T13</f>
        <v>-505</v>
      </c>
      <c r="W14" s="42">
        <f>V14/T13</f>
        <v>-0.15233785822021115</v>
      </c>
      <c r="X14" s="41">
        <f>X13-V13</f>
        <v>-478</v>
      </c>
      <c r="Y14" s="42">
        <f>X14/V13</f>
        <v>-0.1701067615658363</v>
      </c>
      <c r="Z14" s="53">
        <f>Z13-X13</f>
        <v>-444</v>
      </c>
      <c r="AA14" s="54">
        <f>Z14/X13</f>
        <v>-0.19039451114922812</v>
      </c>
      <c r="AB14" s="40"/>
      <c r="AC14" s="9"/>
    </row>
    <row r="15" spans="1:29" ht="45.75" thickBot="1">
      <c r="A15" s="138"/>
      <c r="B15" s="144"/>
      <c r="C15" s="18" t="s">
        <v>20</v>
      </c>
      <c r="D15" s="33"/>
      <c r="E15" s="31"/>
      <c r="F15" s="33"/>
      <c r="G15" s="31"/>
      <c r="H15" s="33"/>
      <c r="I15" s="31"/>
      <c r="J15" s="33"/>
      <c r="K15" s="31"/>
      <c r="L15" s="38"/>
      <c r="M15" s="31"/>
      <c r="N15" s="38"/>
      <c r="O15" s="31"/>
      <c r="P15" s="38"/>
      <c r="Q15" s="31"/>
      <c r="R15" s="38"/>
      <c r="S15" s="31"/>
      <c r="T15" s="38"/>
      <c r="U15" s="31"/>
      <c r="V15" s="38"/>
      <c r="W15" s="31"/>
      <c r="X15" s="38"/>
      <c r="Y15" s="31"/>
      <c r="Z15" s="55"/>
      <c r="AA15" s="56"/>
      <c r="AB15" s="40"/>
      <c r="AC15" s="9"/>
    </row>
    <row r="16" spans="1:30" ht="16.5" thickBot="1" thickTop="1">
      <c r="A16" s="138" t="s">
        <v>10</v>
      </c>
      <c r="B16" s="142" t="s">
        <v>17</v>
      </c>
      <c r="C16" s="20"/>
      <c r="D16" s="35">
        <v>1190</v>
      </c>
      <c r="E16" s="23" t="s">
        <v>24</v>
      </c>
      <c r="F16" s="35">
        <v>1366</v>
      </c>
      <c r="G16" s="23" t="s">
        <v>24</v>
      </c>
      <c r="H16" s="35">
        <v>1270</v>
      </c>
      <c r="I16" s="23" t="s">
        <v>24</v>
      </c>
      <c r="J16" s="35">
        <v>1132</v>
      </c>
      <c r="K16" s="23" t="s">
        <v>24</v>
      </c>
      <c r="L16" s="35">
        <v>1120</v>
      </c>
      <c r="M16" s="23" t="s">
        <v>24</v>
      </c>
      <c r="N16" s="35">
        <v>1394</v>
      </c>
      <c r="O16" s="23" t="s">
        <v>24</v>
      </c>
      <c r="P16" s="35">
        <v>2078</v>
      </c>
      <c r="Q16" s="23" t="s">
        <v>24</v>
      </c>
      <c r="R16" s="35">
        <v>1673</v>
      </c>
      <c r="S16" s="23" t="s">
        <v>24</v>
      </c>
      <c r="T16" s="35">
        <v>1293</v>
      </c>
      <c r="U16" s="23" t="s">
        <v>24</v>
      </c>
      <c r="V16" s="35">
        <v>1530</v>
      </c>
      <c r="W16" s="23"/>
      <c r="X16" s="35">
        <v>967</v>
      </c>
      <c r="Y16" s="23" t="s">
        <v>24</v>
      </c>
      <c r="Z16" s="52">
        <v>1495</v>
      </c>
      <c r="AA16" s="49" t="s">
        <v>24</v>
      </c>
      <c r="AB16" s="39">
        <f>N16+L16+J16+H16+F16+D16+P16+R16+T16+V16+X16+Z16</f>
        <v>16508</v>
      </c>
      <c r="AC16" s="11"/>
      <c r="AD16" s="11"/>
    </row>
    <row r="17" spans="1:29" ht="37.5" thickBot="1" thickTop="1">
      <c r="A17" s="138"/>
      <c r="B17" s="143"/>
      <c r="C17" s="21" t="s">
        <v>19</v>
      </c>
      <c r="D17" s="41">
        <v>-198</v>
      </c>
      <c r="E17" s="42">
        <f>D17/1388</f>
        <v>-0.14265129682997119</v>
      </c>
      <c r="F17" s="41">
        <f>F16-D16</f>
        <v>176</v>
      </c>
      <c r="G17" s="42">
        <f>F17/D16</f>
        <v>0.14789915966386555</v>
      </c>
      <c r="H17" s="41">
        <f>H16-F16</f>
        <v>-96</v>
      </c>
      <c r="I17" s="42">
        <f>H17/F16</f>
        <v>-0.07027818448023426</v>
      </c>
      <c r="J17" s="41">
        <f>J16-H16</f>
        <v>-138</v>
      </c>
      <c r="K17" s="42">
        <f>J17/H16</f>
        <v>-0.10866141732283464</v>
      </c>
      <c r="L17" s="41">
        <f>L16-J16</f>
        <v>-12</v>
      </c>
      <c r="M17" s="42">
        <f>L17/J16</f>
        <v>-0.01060070671378092</v>
      </c>
      <c r="N17" s="41">
        <f>N16-L16</f>
        <v>274</v>
      </c>
      <c r="O17" s="42">
        <f>N17/L16</f>
        <v>0.24464285714285713</v>
      </c>
      <c r="P17" s="41">
        <f>P16-N16</f>
        <v>684</v>
      </c>
      <c r="Q17" s="42">
        <f>P17/N16</f>
        <v>0.49067431850789095</v>
      </c>
      <c r="R17" s="41">
        <f>R16-P16</f>
        <v>-405</v>
      </c>
      <c r="S17" s="42">
        <f>R17/P16</f>
        <v>-0.19489894128970164</v>
      </c>
      <c r="T17" s="41">
        <f>T16-R16</f>
        <v>-380</v>
      </c>
      <c r="U17" s="42">
        <f>T17/R16</f>
        <v>-0.22713687985654513</v>
      </c>
      <c r="V17" s="41">
        <f>V16-T16</f>
        <v>237</v>
      </c>
      <c r="W17" s="42">
        <f>V17/T16</f>
        <v>0.18329466357308585</v>
      </c>
      <c r="X17" s="41">
        <f>X16-V16</f>
        <v>-563</v>
      </c>
      <c r="Y17" s="42">
        <f>X17/V16</f>
        <v>-0.36797385620915035</v>
      </c>
      <c r="Z17" s="53">
        <f>Z16-X16</f>
        <v>528</v>
      </c>
      <c r="AA17" s="54">
        <f>Z17/X16</f>
        <v>0.546018614270941</v>
      </c>
      <c r="AB17" s="40"/>
      <c r="AC17" s="9"/>
    </row>
    <row r="18" spans="1:29" ht="45.75" thickBot="1">
      <c r="A18" s="138"/>
      <c r="B18" s="144"/>
      <c r="C18" s="18" t="s">
        <v>20</v>
      </c>
      <c r="D18" s="33"/>
      <c r="E18" s="31"/>
      <c r="F18" s="33"/>
      <c r="G18" s="31"/>
      <c r="H18" s="33"/>
      <c r="I18" s="31"/>
      <c r="J18" s="33"/>
      <c r="K18" s="31"/>
      <c r="L18" s="38"/>
      <c r="M18" s="31"/>
      <c r="N18" s="38"/>
      <c r="O18" s="31"/>
      <c r="P18" s="38"/>
      <c r="Q18" s="31"/>
      <c r="R18" s="38"/>
      <c r="S18" s="31"/>
      <c r="T18" s="38"/>
      <c r="U18" s="31"/>
      <c r="V18" s="38"/>
      <c r="W18" s="31"/>
      <c r="X18" s="38"/>
      <c r="Y18" s="31"/>
      <c r="Z18" s="55"/>
      <c r="AA18" s="56"/>
      <c r="AB18" s="40"/>
      <c r="AC18" s="9"/>
    </row>
    <row r="19" spans="1:30" ht="17.25" thickBot="1" thickTop="1">
      <c r="A19" s="138" t="s">
        <v>11</v>
      </c>
      <c r="B19" s="142" t="s">
        <v>15</v>
      </c>
      <c r="C19" s="20"/>
      <c r="D19" s="35">
        <v>3390</v>
      </c>
      <c r="E19" s="23" t="s">
        <v>24</v>
      </c>
      <c r="F19" s="35">
        <v>3876</v>
      </c>
      <c r="G19" s="23" t="s">
        <v>24</v>
      </c>
      <c r="H19" s="35">
        <v>3304</v>
      </c>
      <c r="I19" s="23" t="s">
        <v>24</v>
      </c>
      <c r="J19" s="35">
        <v>2807</v>
      </c>
      <c r="K19" s="23" t="s">
        <v>24</v>
      </c>
      <c r="L19" s="35">
        <v>2376</v>
      </c>
      <c r="M19" s="23" t="s">
        <v>24</v>
      </c>
      <c r="N19" s="35">
        <v>2450</v>
      </c>
      <c r="O19" s="23" t="s">
        <v>24</v>
      </c>
      <c r="P19" s="35">
        <v>2698</v>
      </c>
      <c r="Q19" s="23" t="s">
        <v>24</v>
      </c>
      <c r="R19" s="35">
        <v>2210</v>
      </c>
      <c r="S19" s="23" t="s">
        <v>24</v>
      </c>
      <c r="T19" s="35">
        <v>2764</v>
      </c>
      <c r="U19" s="23" t="s">
        <v>24</v>
      </c>
      <c r="V19" s="35">
        <v>3012</v>
      </c>
      <c r="W19" s="23"/>
      <c r="X19" s="35">
        <v>2854</v>
      </c>
      <c r="Y19" s="23" t="s">
        <v>24</v>
      </c>
      <c r="Z19" s="52">
        <v>3461</v>
      </c>
      <c r="AA19" s="49" t="s">
        <v>24</v>
      </c>
      <c r="AB19" s="39">
        <f>D19+F19+H19+J19+L19+N19+P19+R19+T19+V19+X19+Z19</f>
        <v>35202</v>
      </c>
      <c r="AC19" s="15"/>
      <c r="AD19" s="11"/>
    </row>
    <row r="20" spans="1:29" ht="37.5" thickBot="1" thickTop="1">
      <c r="A20" s="138"/>
      <c r="B20" s="143"/>
      <c r="C20" s="21" t="s">
        <v>19</v>
      </c>
      <c r="D20" s="41">
        <v>744</v>
      </c>
      <c r="E20" s="42">
        <f>D20/2646</f>
        <v>0.2811791383219955</v>
      </c>
      <c r="F20" s="41">
        <f>F19-D19</f>
        <v>486</v>
      </c>
      <c r="G20" s="42">
        <f>F20/D19</f>
        <v>0.1433628318584071</v>
      </c>
      <c r="H20" s="41">
        <f>H19-F19</f>
        <v>-572</v>
      </c>
      <c r="I20" s="42">
        <f>H20/F19</f>
        <v>-0.1475748194014448</v>
      </c>
      <c r="J20" s="41">
        <f>J19-H19</f>
        <v>-497</v>
      </c>
      <c r="K20" s="42">
        <f>J20/H19</f>
        <v>-0.1504237288135593</v>
      </c>
      <c r="L20" s="41">
        <f>L19-J19</f>
        <v>-431</v>
      </c>
      <c r="M20" s="42">
        <f>L20/J19</f>
        <v>-0.15354470965443534</v>
      </c>
      <c r="N20" s="41">
        <f>N19-L19</f>
        <v>74</v>
      </c>
      <c r="O20" s="42">
        <f>N20/L19</f>
        <v>0.031144781144781145</v>
      </c>
      <c r="P20" s="41">
        <f>P19-N19</f>
        <v>248</v>
      </c>
      <c r="Q20" s="42">
        <f>P20/N19</f>
        <v>0.10122448979591837</v>
      </c>
      <c r="R20" s="41">
        <f>R19-P19</f>
        <v>-488</v>
      </c>
      <c r="S20" s="42">
        <f>R20/P19</f>
        <v>-0.1808747220163084</v>
      </c>
      <c r="T20" s="41">
        <f>T19-R19</f>
        <v>554</v>
      </c>
      <c r="U20" s="42">
        <f>T20/R19</f>
        <v>0.2506787330316742</v>
      </c>
      <c r="V20" s="41">
        <f>V19-T19</f>
        <v>248</v>
      </c>
      <c r="W20" s="42">
        <f>V20/T19</f>
        <v>0.08972503617945007</v>
      </c>
      <c r="X20" s="41">
        <f>X19-V19</f>
        <v>-158</v>
      </c>
      <c r="Y20" s="42">
        <f>X20/V19</f>
        <v>-0.05245683930942895</v>
      </c>
      <c r="Z20" s="53">
        <f>Z19-X19</f>
        <v>607</v>
      </c>
      <c r="AA20" s="54">
        <f>Z20/X19</f>
        <v>0.21268395234758233</v>
      </c>
      <c r="AB20" s="8"/>
      <c r="AC20" s="12"/>
    </row>
    <row r="21" spans="1:29" ht="45.75" thickBot="1">
      <c r="A21" s="170"/>
      <c r="B21" s="144"/>
      <c r="C21" s="85" t="s">
        <v>20</v>
      </c>
      <c r="D21" s="86"/>
      <c r="E21" s="87"/>
      <c r="F21" s="86"/>
      <c r="G21" s="87"/>
      <c r="H21" s="86"/>
      <c r="I21" s="87"/>
      <c r="J21" s="86"/>
      <c r="K21" s="87"/>
      <c r="L21" s="88"/>
      <c r="M21" s="87"/>
      <c r="N21" s="88"/>
      <c r="O21" s="87"/>
      <c r="P21" s="88"/>
      <c r="Q21" s="87"/>
      <c r="R21" s="88"/>
      <c r="S21" s="87"/>
      <c r="T21" s="88"/>
      <c r="U21" s="87"/>
      <c r="V21" s="88"/>
      <c r="W21" s="87"/>
      <c r="X21" s="88"/>
      <c r="Y21" s="87"/>
      <c r="Z21" s="55"/>
      <c r="AA21" s="56"/>
      <c r="AB21" s="10"/>
      <c r="AC21" s="9"/>
    </row>
    <row r="22" spans="1:29" ht="13.5" thickBot="1">
      <c r="A22" s="168" t="s">
        <v>12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0"/>
      <c r="AC22" s="9"/>
    </row>
    <row r="23" spans="1:29" ht="15.75" thickBot="1">
      <c r="A23" s="171" t="s">
        <v>13</v>
      </c>
      <c r="B23" s="142" t="s">
        <v>14</v>
      </c>
      <c r="C23" s="89"/>
      <c r="D23" s="90">
        <v>2830</v>
      </c>
      <c r="E23" s="91" t="s">
        <v>24</v>
      </c>
      <c r="F23" s="90">
        <v>2877</v>
      </c>
      <c r="G23" s="91" t="s">
        <v>24</v>
      </c>
      <c r="H23" s="90">
        <v>2602</v>
      </c>
      <c r="I23" s="91" t="s">
        <v>24</v>
      </c>
      <c r="J23" s="90">
        <v>2417</v>
      </c>
      <c r="K23" s="91" t="s">
        <v>24</v>
      </c>
      <c r="L23" s="90">
        <v>2500</v>
      </c>
      <c r="M23" s="91" t="s">
        <v>24</v>
      </c>
      <c r="N23" s="90">
        <v>2530</v>
      </c>
      <c r="O23" s="91" t="s">
        <v>24</v>
      </c>
      <c r="P23" s="90">
        <v>2837</v>
      </c>
      <c r="Q23" s="91" t="s">
        <v>24</v>
      </c>
      <c r="R23" s="90">
        <v>2927</v>
      </c>
      <c r="S23" s="91" t="s">
        <v>24</v>
      </c>
      <c r="T23" s="90">
        <v>2657</v>
      </c>
      <c r="U23" s="91" t="s">
        <v>24</v>
      </c>
      <c r="V23" s="90">
        <v>2852</v>
      </c>
      <c r="W23" s="91"/>
      <c r="X23" s="35">
        <v>2896</v>
      </c>
      <c r="Y23" s="23" t="s">
        <v>24</v>
      </c>
      <c r="Z23" s="79">
        <v>3164</v>
      </c>
      <c r="AA23" s="78" t="s">
        <v>24</v>
      </c>
      <c r="AB23" s="10"/>
      <c r="AC23" s="9"/>
    </row>
    <row r="24" spans="1:29" ht="37.5" thickBot="1" thickTop="1">
      <c r="A24" s="138"/>
      <c r="B24" s="143"/>
      <c r="C24" s="21" t="s">
        <v>19</v>
      </c>
      <c r="D24" s="41">
        <v>126</v>
      </c>
      <c r="E24" s="42">
        <f>D24/2704</f>
        <v>0.04659763313609468</v>
      </c>
      <c r="F24" s="41">
        <f>F23-D23</f>
        <v>47</v>
      </c>
      <c r="G24" s="42">
        <f>F24/D23</f>
        <v>0.016607773851590107</v>
      </c>
      <c r="H24" s="41">
        <f>H23-F23</f>
        <v>-275</v>
      </c>
      <c r="I24" s="42">
        <f>H24/F23</f>
        <v>-0.09558567952728536</v>
      </c>
      <c r="J24" s="41">
        <f>J23-H23</f>
        <v>-185</v>
      </c>
      <c r="K24" s="42">
        <f>J24/H23</f>
        <v>-0.07109915449654113</v>
      </c>
      <c r="L24" s="41">
        <f>L23-J23</f>
        <v>83</v>
      </c>
      <c r="M24" s="42">
        <f>L24/J23</f>
        <v>0.03434009102192801</v>
      </c>
      <c r="N24" s="41">
        <f>N23-L23</f>
        <v>30</v>
      </c>
      <c r="O24" s="42">
        <f>N24/L23</f>
        <v>0.012</v>
      </c>
      <c r="P24" s="41">
        <f>P23-N23</f>
        <v>307</v>
      </c>
      <c r="Q24" s="42">
        <f>P24/N23</f>
        <v>0.12134387351778655</v>
      </c>
      <c r="R24" s="41">
        <f>R23-P23</f>
        <v>90</v>
      </c>
      <c r="S24" s="42">
        <f>R24/P23</f>
        <v>0.031723651744800845</v>
      </c>
      <c r="T24" s="41">
        <f>T23-R23</f>
        <v>-270</v>
      </c>
      <c r="U24" s="42">
        <f>T24/R23</f>
        <v>-0.09224461906388794</v>
      </c>
      <c r="V24" s="41">
        <f>V23-T23</f>
        <v>195</v>
      </c>
      <c r="W24" s="42">
        <f>V24/T23</f>
        <v>0.07339104252916824</v>
      </c>
      <c r="X24" s="41">
        <f>X23-V23</f>
        <v>44</v>
      </c>
      <c r="Y24" s="42">
        <f>X24/V23</f>
        <v>0.015427769985974754</v>
      </c>
      <c r="Z24" s="53">
        <f>Z23-X23</f>
        <v>268</v>
      </c>
      <c r="AA24" s="54">
        <f>Z24/X23</f>
        <v>0.0925414364640884</v>
      </c>
      <c r="AB24" s="10"/>
      <c r="AC24" s="9"/>
    </row>
    <row r="25" spans="1:29" ht="45.75" thickBot="1">
      <c r="A25" s="138"/>
      <c r="B25" s="144"/>
      <c r="C25" s="18" t="s">
        <v>20</v>
      </c>
      <c r="D25" s="33"/>
      <c r="E25" s="31"/>
      <c r="F25" s="33"/>
      <c r="G25" s="31"/>
      <c r="H25" s="33"/>
      <c r="I25" s="31"/>
      <c r="J25" s="33"/>
      <c r="K25" s="31"/>
      <c r="L25" s="38"/>
      <c r="M25" s="31"/>
      <c r="N25" s="38"/>
      <c r="O25" s="31"/>
      <c r="P25" s="38"/>
      <c r="Q25" s="31"/>
      <c r="R25" s="38"/>
      <c r="S25" s="31"/>
      <c r="T25" s="38"/>
      <c r="U25" s="31"/>
      <c r="V25" s="38"/>
      <c r="W25" s="31"/>
      <c r="X25" s="38"/>
      <c r="Y25" s="38"/>
      <c r="Z25" s="55"/>
      <c r="AA25" s="56"/>
      <c r="AB25" s="10"/>
      <c r="AC25" s="9"/>
    </row>
    <row r="26" spans="1:29" ht="12.75">
      <c r="A26" s="59"/>
      <c r="B26" s="97"/>
      <c r="C26" s="60"/>
      <c r="D26" s="61"/>
      <c r="E26" s="62"/>
      <c r="F26" s="61"/>
      <c r="G26" s="62"/>
      <c r="H26" s="61"/>
      <c r="I26" s="62"/>
      <c r="J26" s="61"/>
      <c r="K26" s="62"/>
      <c r="L26" s="61"/>
      <c r="M26" s="62"/>
      <c r="N26" s="61"/>
      <c r="O26" s="62"/>
      <c r="P26" s="61"/>
      <c r="Q26" s="62"/>
      <c r="R26" s="61"/>
      <c r="S26" s="62"/>
      <c r="T26" s="61"/>
      <c r="U26" s="62"/>
      <c r="V26" s="61"/>
      <c r="W26" s="62"/>
      <c r="X26" s="61"/>
      <c r="Y26" s="61"/>
      <c r="Z26" s="98"/>
      <c r="AA26" s="99"/>
      <c r="AB26" s="63"/>
      <c r="AC26" s="63"/>
    </row>
    <row r="27" spans="1:29" ht="13.5" thickBot="1">
      <c r="A27" s="59"/>
      <c r="B27" s="59"/>
      <c r="C27" s="60"/>
      <c r="D27" s="61"/>
      <c r="E27" s="62"/>
      <c r="F27" s="61"/>
      <c r="G27" s="62"/>
      <c r="H27" s="61"/>
      <c r="I27" s="62"/>
      <c r="J27" s="61"/>
      <c r="K27" s="62"/>
      <c r="L27" s="61"/>
      <c r="M27" s="62"/>
      <c r="N27" s="61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3"/>
      <c r="AC27" s="63"/>
    </row>
    <row r="28" spans="1:30" ht="17.25" thickBot="1" thickTop="1">
      <c r="A28" s="188" t="s">
        <v>54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38" t="s">
        <v>0</v>
      </c>
      <c r="B30" s="166" t="s">
        <v>1</v>
      </c>
      <c r="C30" s="153"/>
      <c r="D30" s="141" t="s">
        <v>3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5"/>
      <c r="AB30" s="145" t="s">
        <v>21</v>
      </c>
      <c r="AC30" s="148" t="s">
        <v>22</v>
      </c>
      <c r="AD30" s="149"/>
    </row>
    <row r="31" spans="1:30" ht="14.25" thickBot="1" thickTop="1">
      <c r="A31" s="138"/>
      <c r="B31" s="171"/>
      <c r="C31" s="138"/>
      <c r="D31" s="139" t="s">
        <v>4</v>
      </c>
      <c r="E31" s="140"/>
      <c r="F31" s="139" t="s">
        <v>5</v>
      </c>
      <c r="G31" s="140"/>
      <c r="H31" s="139" t="s">
        <v>25</v>
      </c>
      <c r="I31" s="140"/>
      <c r="J31" s="139" t="s">
        <v>26</v>
      </c>
      <c r="K31" s="140"/>
      <c r="L31" s="139" t="s">
        <v>27</v>
      </c>
      <c r="M31" s="140"/>
      <c r="N31" s="139" t="s">
        <v>28</v>
      </c>
      <c r="O31" s="140"/>
      <c r="P31" s="139" t="s">
        <v>29</v>
      </c>
      <c r="Q31" s="140"/>
      <c r="R31" s="139" t="s">
        <v>35</v>
      </c>
      <c r="S31" s="140"/>
      <c r="T31" s="139" t="s">
        <v>36</v>
      </c>
      <c r="U31" s="140"/>
      <c r="V31" s="139" t="s">
        <v>37</v>
      </c>
      <c r="W31" s="140"/>
      <c r="X31" s="139" t="s">
        <v>38</v>
      </c>
      <c r="Y31" s="140"/>
      <c r="Z31" s="159" t="s">
        <v>39</v>
      </c>
      <c r="AA31" s="160"/>
      <c r="AB31" s="146"/>
      <c r="AC31" s="150"/>
      <c r="AD31" s="151"/>
    </row>
    <row r="32" spans="1:30" ht="14.25" thickBot="1" thickTop="1">
      <c r="A32" s="2"/>
      <c r="B32" s="1"/>
      <c r="C32" s="168" t="s">
        <v>33</v>
      </c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80"/>
      <c r="AB32" s="147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6"/>
      <c r="G33" s="4"/>
      <c r="H33" s="37"/>
      <c r="I33" s="16"/>
      <c r="J33" s="36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73"/>
      <c r="AC33" s="162"/>
      <c r="AD33" s="163"/>
    </row>
    <row r="34" spans="1:30" ht="16.5" thickBot="1" thickTop="1">
      <c r="A34" s="138" t="s">
        <v>6</v>
      </c>
      <c r="B34" s="142" t="s">
        <v>7</v>
      </c>
      <c r="C34" s="7"/>
      <c r="D34" s="65">
        <v>134798</v>
      </c>
      <c r="E34" s="65" t="s">
        <v>24</v>
      </c>
      <c r="F34" s="65">
        <v>136624</v>
      </c>
      <c r="G34" s="65" t="s">
        <v>24</v>
      </c>
      <c r="H34" s="65">
        <v>138210</v>
      </c>
      <c r="I34" s="65" t="s">
        <v>24</v>
      </c>
      <c r="J34" s="65">
        <v>138061</v>
      </c>
      <c r="K34" s="65" t="s">
        <v>24</v>
      </c>
      <c r="L34" s="65">
        <v>137847</v>
      </c>
      <c r="M34" s="65" t="s">
        <v>24</v>
      </c>
      <c r="N34" s="65">
        <v>138170</v>
      </c>
      <c r="O34" s="65" t="s">
        <v>24</v>
      </c>
      <c r="P34" s="65">
        <v>138911</v>
      </c>
      <c r="Q34" s="65" t="s">
        <v>24</v>
      </c>
      <c r="R34" s="65">
        <v>139974</v>
      </c>
      <c r="S34" s="65" t="s">
        <v>24</v>
      </c>
      <c r="T34" s="65">
        <v>141064</v>
      </c>
      <c r="U34" s="65" t="s">
        <v>24</v>
      </c>
      <c r="V34" s="65">
        <v>142074</v>
      </c>
      <c r="W34" s="65" t="s">
        <v>24</v>
      </c>
      <c r="X34" s="65">
        <v>143305</v>
      </c>
      <c r="Y34" s="65" t="s">
        <v>24</v>
      </c>
      <c r="Z34" s="71">
        <v>145396</v>
      </c>
      <c r="AA34" s="49" t="s">
        <v>24</v>
      </c>
      <c r="AB34" s="178" t="s">
        <v>31</v>
      </c>
      <c r="AC34" s="194"/>
      <c r="AD34" s="57"/>
    </row>
    <row r="35" spans="1:29" ht="37.5" thickBot="1" thickTop="1">
      <c r="A35" s="138"/>
      <c r="B35" s="143"/>
      <c r="C35" s="17" t="s">
        <v>19</v>
      </c>
      <c r="D35" s="41">
        <v>1724</v>
      </c>
      <c r="E35" s="42">
        <f>D35/133074</f>
        <v>0.012955197859837383</v>
      </c>
      <c r="F35" s="41">
        <f>F34-D34</f>
        <v>1826</v>
      </c>
      <c r="G35" s="42">
        <f>F35/D34</f>
        <v>0.013546195047404265</v>
      </c>
      <c r="H35" s="41">
        <f>H34-F34</f>
        <v>1586</v>
      </c>
      <c r="I35" s="42">
        <f>H35/F34</f>
        <v>0.01160850216653004</v>
      </c>
      <c r="J35" s="41">
        <f>J34-H34</f>
        <v>-149</v>
      </c>
      <c r="K35" s="42">
        <f>J35/H34</f>
        <v>-0.001078069604225454</v>
      </c>
      <c r="L35" s="41">
        <f>L34-J34</f>
        <v>-214</v>
      </c>
      <c r="M35" s="42">
        <f>L35/J34</f>
        <v>-0.0015500394753043944</v>
      </c>
      <c r="N35" s="41">
        <f>N34-L34</f>
        <v>323</v>
      </c>
      <c r="O35" s="42">
        <f>N35/L34</f>
        <v>0.0023431775809411885</v>
      </c>
      <c r="P35" s="41">
        <f>P34-N34</f>
        <v>741</v>
      </c>
      <c r="Q35" s="42">
        <f>P35/N34</f>
        <v>0.005362958674097126</v>
      </c>
      <c r="R35" s="41">
        <f>R34-P34</f>
        <v>1063</v>
      </c>
      <c r="S35" s="42">
        <f>R35/P34</f>
        <v>0.0076523817408268606</v>
      </c>
      <c r="T35" s="41">
        <f>T34-R34</f>
        <v>1090</v>
      </c>
      <c r="U35" s="42">
        <f>T35/R34</f>
        <v>0.007787160472659208</v>
      </c>
      <c r="V35" s="41">
        <f>V34-T34</f>
        <v>1010</v>
      </c>
      <c r="W35" s="42">
        <f>V35/T34</f>
        <v>0.007159870696988601</v>
      </c>
      <c r="X35" s="41">
        <f>X34-V34</f>
        <v>1231</v>
      </c>
      <c r="Y35" s="42">
        <f>X35/V34</f>
        <v>0.008664498782324705</v>
      </c>
      <c r="Z35" s="53">
        <f>Z34-X34</f>
        <v>2091</v>
      </c>
      <c r="AA35" s="54">
        <f>Z35/X34</f>
        <v>0.01459125641115104</v>
      </c>
      <c r="AB35" s="71">
        <f>(D34+F34+H34+J34+L34+N34+P34+R34+T34+V34+X34+Z34)/12</f>
        <v>139536.16666666666</v>
      </c>
      <c r="AC35" s="9"/>
    </row>
    <row r="36" spans="1:29" ht="45.75" thickBot="1">
      <c r="A36" s="138"/>
      <c r="B36" s="144"/>
      <c r="C36" s="18" t="s">
        <v>20</v>
      </c>
      <c r="D36" s="33">
        <f>D34-D7</f>
        <v>-1310</v>
      </c>
      <c r="E36" s="31">
        <f>D36/D7</f>
        <v>-0.00962470978928498</v>
      </c>
      <c r="F36" s="33">
        <f>F34-F7</f>
        <v>-1510</v>
      </c>
      <c r="G36" s="31">
        <f>F36/F7</f>
        <v>-0.010931414423675562</v>
      </c>
      <c r="H36" s="33">
        <f>H34-H7</f>
        <v>-287</v>
      </c>
      <c r="I36" s="31">
        <f>H36/H7</f>
        <v>-0.002072247052282721</v>
      </c>
      <c r="J36" s="33">
        <f>J34-J7</f>
        <v>481</v>
      </c>
      <c r="K36" s="31">
        <f>J36/J7</f>
        <v>0.00349614769588603</v>
      </c>
      <c r="L36" s="38">
        <f>L34-L7</f>
        <v>1776</v>
      </c>
      <c r="M36" s="31">
        <f>L36/L7</f>
        <v>0.013052009612628701</v>
      </c>
      <c r="N36" s="38">
        <f>N34-N7</f>
        <v>2646</v>
      </c>
      <c r="O36" s="31">
        <f>N36/N7</f>
        <v>0.0195242171128361</v>
      </c>
      <c r="P36" s="38">
        <f>P34-P7</f>
        <v>4103</v>
      </c>
      <c r="Q36" s="31">
        <f>P36/P7</f>
        <v>0.03043587917631001</v>
      </c>
      <c r="R36" s="38">
        <f>R34-R7</f>
        <v>6147</v>
      </c>
      <c r="S36" s="31">
        <f>R36/R7</f>
        <v>0.045932435158824454</v>
      </c>
      <c r="T36" s="38">
        <f>T34-T7</f>
        <v>7989</v>
      </c>
      <c r="U36" s="31">
        <f>T36/T7</f>
        <v>0.06003381551756528</v>
      </c>
      <c r="V36" s="70">
        <f>V34-V7</f>
        <v>9648</v>
      </c>
      <c r="W36" s="31">
        <f>V36/V7</f>
        <v>0.07285578360744868</v>
      </c>
      <c r="X36" s="70">
        <f>X34-X7</f>
        <v>11207</v>
      </c>
      <c r="Y36" s="31">
        <f>X36/X7</f>
        <v>0.08483852897091554</v>
      </c>
      <c r="Z36" s="55">
        <f>Z34-Z7</f>
        <v>12322</v>
      </c>
      <c r="AA36" s="56">
        <f>Z36/Z7</f>
        <v>0.09259509746456858</v>
      </c>
      <c r="AB36" s="10"/>
      <c r="AC36" s="43"/>
    </row>
    <row r="37" spans="1:31" ht="28.5" thickBot="1" thickTop="1">
      <c r="A37" s="138" t="s">
        <v>8</v>
      </c>
      <c r="B37" s="142" t="s">
        <v>18</v>
      </c>
      <c r="C37" s="19"/>
      <c r="D37" s="34">
        <v>5136</v>
      </c>
      <c r="E37" s="23" t="s">
        <v>24</v>
      </c>
      <c r="F37" s="34">
        <v>6074</v>
      </c>
      <c r="G37" s="23" t="s">
        <v>24</v>
      </c>
      <c r="H37" s="34">
        <v>6263</v>
      </c>
      <c r="I37" s="23" t="s">
        <v>24</v>
      </c>
      <c r="J37" s="34">
        <v>4760</v>
      </c>
      <c r="K37" s="23" t="s">
        <v>24</v>
      </c>
      <c r="L37" s="34">
        <v>4133</v>
      </c>
      <c r="M37" s="23" t="s">
        <v>24</v>
      </c>
      <c r="N37" s="34">
        <v>5031</v>
      </c>
      <c r="O37" s="23" t="s">
        <v>24</v>
      </c>
      <c r="P37" s="34">
        <v>5345</v>
      </c>
      <c r="Q37" s="23" t="s">
        <v>24</v>
      </c>
      <c r="R37" s="34">
        <v>5248</v>
      </c>
      <c r="S37" s="23" t="s">
        <v>24</v>
      </c>
      <c r="T37" s="34">
        <v>6058</v>
      </c>
      <c r="U37" s="23" t="s">
        <v>24</v>
      </c>
      <c r="V37" s="34">
        <v>5538</v>
      </c>
      <c r="W37" s="23" t="s">
        <v>24</v>
      </c>
      <c r="X37" s="34">
        <v>5320</v>
      </c>
      <c r="Y37" s="23" t="s">
        <v>24</v>
      </c>
      <c r="Z37" s="50">
        <v>5627</v>
      </c>
      <c r="AA37" s="49" t="s">
        <v>24</v>
      </c>
      <c r="AB37" s="39">
        <f>D37+F37+H37+J37+L37+N37+P37+R37+T37+V37+X37+Z37</f>
        <v>64533</v>
      </c>
      <c r="AC37" s="26" t="s">
        <v>43</v>
      </c>
      <c r="AD37" s="29">
        <v>0.0561</v>
      </c>
      <c r="AE37" s="64"/>
    </row>
    <row r="38" spans="1:31" ht="37.5" thickBot="1" thickTop="1">
      <c r="A38" s="138"/>
      <c r="B38" s="143"/>
      <c r="C38" s="17" t="s">
        <v>19</v>
      </c>
      <c r="D38" s="41">
        <v>-358</v>
      </c>
      <c r="E38" s="42">
        <f>D38/5494</f>
        <v>-0.06516199490353113</v>
      </c>
      <c r="F38" s="41">
        <f>F37-D37</f>
        <v>938</v>
      </c>
      <c r="G38" s="42">
        <f>F38/D37</f>
        <v>0.1826323987538941</v>
      </c>
      <c r="H38" s="41">
        <f>H37-F37</f>
        <v>189</v>
      </c>
      <c r="I38" s="42">
        <f>H38/F37</f>
        <v>0.031116233124794206</v>
      </c>
      <c r="J38" s="41">
        <f>J37-H37</f>
        <v>-1503</v>
      </c>
      <c r="K38" s="42">
        <f>J38/H37</f>
        <v>-0.23998083985310553</v>
      </c>
      <c r="L38" s="41">
        <f>L37-J37</f>
        <v>-627</v>
      </c>
      <c r="M38" s="42">
        <f>L38/J37</f>
        <v>-0.13172268907563026</v>
      </c>
      <c r="N38" s="41">
        <f>N37-L37</f>
        <v>898</v>
      </c>
      <c r="O38" s="42">
        <f>N38/L37</f>
        <v>0.2172755867408662</v>
      </c>
      <c r="P38" s="41">
        <f>P37-N37</f>
        <v>314</v>
      </c>
      <c r="Q38" s="42">
        <f>P38/N37</f>
        <v>0.0624130391572252</v>
      </c>
      <c r="R38" s="41">
        <f>R37-P37</f>
        <v>-97</v>
      </c>
      <c r="S38" s="42">
        <f>R38/P37</f>
        <v>-0.01814780168381665</v>
      </c>
      <c r="T38" s="41">
        <f>T37-R37</f>
        <v>810</v>
      </c>
      <c r="U38" s="42">
        <f>T38/R37</f>
        <v>0.15434451219512196</v>
      </c>
      <c r="V38" s="41">
        <f>V37-T37</f>
        <v>-520</v>
      </c>
      <c r="W38" s="42">
        <f>V38/T37</f>
        <v>-0.08583690987124463</v>
      </c>
      <c r="X38" s="41">
        <f>X37-V37</f>
        <v>-218</v>
      </c>
      <c r="Y38" s="42">
        <f>X38/V37</f>
        <v>-0.03936439147706754</v>
      </c>
      <c r="Z38" s="53">
        <f>Z37-X37</f>
        <v>307</v>
      </c>
      <c r="AA38" s="54">
        <f>Z38/X37</f>
        <v>0.057706766917293234</v>
      </c>
      <c r="AB38" s="101">
        <f>D37+F37+H37+J37+L37+N37+P37+R37</f>
        <v>41990</v>
      </c>
      <c r="AC38" s="48"/>
      <c r="AD38" s="77"/>
      <c r="AE38" s="81">
        <f>V37+X37+Z37</f>
        <v>16485</v>
      </c>
    </row>
    <row r="39" spans="1:30" ht="45.75" thickBot="1">
      <c r="A39" s="138"/>
      <c r="B39" s="144"/>
      <c r="C39" s="18" t="s">
        <v>20</v>
      </c>
      <c r="D39" s="33">
        <f>D37-D10</f>
        <v>-295</v>
      </c>
      <c r="E39" s="31">
        <f>D39/D10</f>
        <v>-0.05431780519241392</v>
      </c>
      <c r="F39" s="33">
        <f>F37-F10</f>
        <v>-962</v>
      </c>
      <c r="G39" s="31">
        <f>F39/F10</f>
        <v>-0.13672541216600342</v>
      </c>
      <c r="H39" s="33">
        <f>H37-H10</f>
        <v>423</v>
      </c>
      <c r="I39" s="31">
        <f>H39/H10</f>
        <v>0.07243150684931507</v>
      </c>
      <c r="J39" s="33">
        <f>J37-J10</f>
        <v>172</v>
      </c>
      <c r="K39" s="31">
        <f>J39/J10</f>
        <v>0.037489102005231034</v>
      </c>
      <c r="L39" s="38">
        <f>L37-L10</f>
        <v>296</v>
      </c>
      <c r="M39" s="31">
        <f>L39/L10</f>
        <v>0.07714360177221788</v>
      </c>
      <c r="N39" s="38">
        <f>N37-N10</f>
        <v>594</v>
      </c>
      <c r="O39" s="31">
        <f>N39/N10</f>
        <v>0.13387423935091278</v>
      </c>
      <c r="P39" s="38">
        <f>P37-P10</f>
        <v>281</v>
      </c>
      <c r="Q39" s="31">
        <f>P39/P10</f>
        <v>0.055489731437598735</v>
      </c>
      <c r="R39" s="38">
        <f>R37-R10</f>
        <v>1113</v>
      </c>
      <c r="S39" s="31">
        <f>R39/R10</f>
        <v>0.26916565900846434</v>
      </c>
      <c r="T39" s="38">
        <f>T37-T10</f>
        <v>575</v>
      </c>
      <c r="U39" s="31">
        <f>T39/T10</f>
        <v>0.10486959693598395</v>
      </c>
      <c r="V39" s="38">
        <f>V37-V10</f>
        <v>362</v>
      </c>
      <c r="W39" s="31">
        <f>V39/V10</f>
        <v>0.06993817619783617</v>
      </c>
      <c r="X39" s="38">
        <f>X37-X10</f>
        <v>737</v>
      </c>
      <c r="Y39" s="31">
        <f>X39/X10</f>
        <v>0.1608116953960288</v>
      </c>
      <c r="Z39" s="55">
        <f>Z37-Z10</f>
        <v>133</v>
      </c>
      <c r="AA39" s="56">
        <f>Z39/Z10</f>
        <v>0.024208227156898434</v>
      </c>
      <c r="AB39" s="101"/>
      <c r="AC39" s="76"/>
      <c r="AD39" s="47"/>
    </row>
    <row r="40" spans="1:31" ht="28.5" thickBot="1" thickTop="1">
      <c r="A40" s="138" t="s">
        <v>9</v>
      </c>
      <c r="B40" s="142" t="s">
        <v>16</v>
      </c>
      <c r="C40" s="20"/>
      <c r="D40" s="35">
        <v>1475</v>
      </c>
      <c r="E40" s="23" t="s">
        <v>24</v>
      </c>
      <c r="F40" s="35">
        <v>1905</v>
      </c>
      <c r="G40" s="23" t="s">
        <v>24</v>
      </c>
      <c r="H40" s="35">
        <v>2127</v>
      </c>
      <c r="I40" s="23" t="s">
        <v>24</v>
      </c>
      <c r="J40" s="35">
        <v>2264</v>
      </c>
      <c r="K40" s="23" t="s">
        <v>24</v>
      </c>
      <c r="L40" s="35">
        <v>1907</v>
      </c>
      <c r="M40" s="23" t="s">
        <v>24</v>
      </c>
      <c r="N40" s="35">
        <v>2036</v>
      </c>
      <c r="O40" s="23" t="s">
        <v>24</v>
      </c>
      <c r="P40" s="35">
        <v>1739</v>
      </c>
      <c r="Q40" s="23" t="s">
        <v>24</v>
      </c>
      <c r="R40" s="35">
        <v>1553</v>
      </c>
      <c r="S40" s="23" t="s">
        <v>24</v>
      </c>
      <c r="T40" s="35">
        <v>2225</v>
      </c>
      <c r="U40" s="23" t="s">
        <v>24</v>
      </c>
      <c r="V40" s="35">
        <v>1734</v>
      </c>
      <c r="W40" s="23" t="s">
        <v>24</v>
      </c>
      <c r="X40" s="35">
        <v>1513</v>
      </c>
      <c r="Y40" s="23" t="s">
        <v>24</v>
      </c>
      <c r="Z40" s="52">
        <v>1461</v>
      </c>
      <c r="AA40" s="49" t="s">
        <v>24</v>
      </c>
      <c r="AB40" s="39">
        <f>D40+F40+H40+J40+L40+N40+P40+R40+T40+V40+X40+Z40</f>
        <v>21939</v>
      </c>
      <c r="AC40" s="26" t="s">
        <v>44</v>
      </c>
      <c r="AD40" s="29">
        <v>0.2561</v>
      </c>
      <c r="AE40" s="64"/>
    </row>
    <row r="41" spans="1:31" ht="37.5" thickBot="1" thickTop="1">
      <c r="A41" s="138"/>
      <c r="B41" s="143"/>
      <c r="C41" s="21" t="s">
        <v>19</v>
      </c>
      <c r="D41" s="41">
        <v>-413</v>
      </c>
      <c r="E41" s="42">
        <f>D41/1888</f>
        <v>-0.21875</v>
      </c>
      <c r="F41" s="41">
        <f>F40-D40</f>
        <v>430</v>
      </c>
      <c r="G41" s="42">
        <f>F41/D40</f>
        <v>0.29152542372881357</v>
      </c>
      <c r="H41" s="41">
        <f>H40-F40</f>
        <v>222</v>
      </c>
      <c r="I41" s="42">
        <f>H41/F40</f>
        <v>0.11653543307086614</v>
      </c>
      <c r="J41" s="41">
        <f>J40-H40</f>
        <v>137</v>
      </c>
      <c r="K41" s="42">
        <f>J41/H40</f>
        <v>0.06440996708979783</v>
      </c>
      <c r="L41" s="41">
        <f>L40-J40</f>
        <v>-357</v>
      </c>
      <c r="M41" s="42">
        <f>L41/J40</f>
        <v>-0.15768551236749118</v>
      </c>
      <c r="N41" s="41">
        <f>N40-L40</f>
        <v>129</v>
      </c>
      <c r="O41" s="42">
        <f>N41/L40</f>
        <v>0.06764551651809124</v>
      </c>
      <c r="P41" s="41">
        <f>P40-N40</f>
        <v>-297</v>
      </c>
      <c r="Q41" s="42">
        <f>P41/N40</f>
        <v>-0.14587426326129665</v>
      </c>
      <c r="R41" s="41">
        <f>R40-P40</f>
        <v>-186</v>
      </c>
      <c r="S41" s="42">
        <f>R41/P40</f>
        <v>-0.10695802185163887</v>
      </c>
      <c r="T41" s="41">
        <f>T40-R40</f>
        <v>672</v>
      </c>
      <c r="U41" s="42">
        <f>T41/R40</f>
        <v>0.4327108821635544</v>
      </c>
      <c r="V41" s="41">
        <f>V40-T40</f>
        <v>-491</v>
      </c>
      <c r="W41" s="42">
        <f>V41/T40</f>
        <v>-0.22067415730337078</v>
      </c>
      <c r="X41" s="41">
        <f>X40-V40</f>
        <v>-221</v>
      </c>
      <c r="Y41" s="42">
        <f>X41/V40</f>
        <v>-0.12745098039215685</v>
      </c>
      <c r="Z41" s="53">
        <f>Z40-X40</f>
        <v>-52</v>
      </c>
      <c r="AA41" s="54">
        <f>Z41/X40</f>
        <v>-0.034368803701255786</v>
      </c>
      <c r="AB41" s="101">
        <f>D40+F40+H40+J40+L40+N40+P40+R40</f>
        <v>15006</v>
      </c>
      <c r="AC41" s="48"/>
      <c r="AD41" s="77"/>
      <c r="AE41" s="81">
        <f>V40+X40+Z40</f>
        <v>4708</v>
      </c>
    </row>
    <row r="42" spans="1:30" ht="45.75" thickBot="1">
      <c r="A42" s="138"/>
      <c r="B42" s="144"/>
      <c r="C42" s="18" t="s">
        <v>20</v>
      </c>
      <c r="D42" s="33">
        <f>D40-D13</f>
        <v>-254</v>
      </c>
      <c r="E42" s="31">
        <f>D42/D13</f>
        <v>-0.14690572585309428</v>
      </c>
      <c r="F42" s="33">
        <f>F40-F13</f>
        <v>-391</v>
      </c>
      <c r="G42" s="31">
        <f>F42/F13</f>
        <v>-0.17029616724738675</v>
      </c>
      <c r="H42" s="33">
        <f>H40-H13</f>
        <v>-545</v>
      </c>
      <c r="I42" s="31">
        <f>H42/H13</f>
        <v>-0.20396706586826346</v>
      </c>
      <c r="J42" s="33">
        <f>J40-J13</f>
        <v>-355</v>
      </c>
      <c r="K42" s="31">
        <f>J42/J13</f>
        <v>-0.1355479190530737</v>
      </c>
      <c r="L42" s="38">
        <f>L40-L13</f>
        <v>-491</v>
      </c>
      <c r="M42" s="31">
        <f>L42/L13</f>
        <v>-0.20475396163469559</v>
      </c>
      <c r="N42" s="38">
        <f>N40-N13</f>
        <v>-204</v>
      </c>
      <c r="O42" s="31">
        <f>N42/N13</f>
        <v>-0.09107142857142857</v>
      </c>
      <c r="P42" s="38">
        <f>P40-P13</f>
        <v>-984</v>
      </c>
      <c r="Q42" s="31">
        <f>P42/P13</f>
        <v>-0.36136614028644876</v>
      </c>
      <c r="R42" s="38">
        <f>R40-R13</f>
        <v>-918</v>
      </c>
      <c r="S42" s="31">
        <f>R42/R13</f>
        <v>-0.37150951031970864</v>
      </c>
      <c r="T42" s="38">
        <f>T40-T13</f>
        <v>-1090</v>
      </c>
      <c r="U42" s="31">
        <f>T42/T13</f>
        <v>-0.3288084464555053</v>
      </c>
      <c r="V42" s="38">
        <f>V40-V13</f>
        <v>-1076</v>
      </c>
      <c r="W42" s="31">
        <f>V42/V13</f>
        <v>-0.3829181494661922</v>
      </c>
      <c r="X42" s="38">
        <f>X40-X13</f>
        <v>-819</v>
      </c>
      <c r="Y42" s="31">
        <f>X42/X13</f>
        <v>-0.35120068610634647</v>
      </c>
      <c r="Z42" s="55">
        <f>Z40-Z13</f>
        <v>-427</v>
      </c>
      <c r="AA42" s="56">
        <f>Z42/Z13</f>
        <v>-0.22616525423728814</v>
      </c>
      <c r="AB42" s="101"/>
      <c r="AC42" s="48"/>
      <c r="AD42" s="47"/>
    </row>
    <row r="43" spans="1:31" ht="28.5" thickBot="1" thickTop="1">
      <c r="A43" s="138" t="s">
        <v>10</v>
      </c>
      <c r="B43" s="142" t="s">
        <v>17</v>
      </c>
      <c r="C43" s="20"/>
      <c r="D43" s="35">
        <v>666</v>
      </c>
      <c r="E43" s="23" t="s">
        <v>24</v>
      </c>
      <c r="F43" s="35">
        <v>614</v>
      </c>
      <c r="G43" s="23" t="s">
        <v>24</v>
      </c>
      <c r="H43" s="35">
        <v>865</v>
      </c>
      <c r="I43" s="23" t="s">
        <v>24</v>
      </c>
      <c r="J43" s="35">
        <v>865</v>
      </c>
      <c r="K43" s="23" t="s">
        <v>24</v>
      </c>
      <c r="L43" s="35">
        <v>718</v>
      </c>
      <c r="M43" s="23" t="s">
        <v>24</v>
      </c>
      <c r="N43" s="35">
        <v>816</v>
      </c>
      <c r="O43" s="23" t="s">
        <v>24</v>
      </c>
      <c r="P43" s="35">
        <v>911</v>
      </c>
      <c r="Q43" s="23" t="s">
        <v>24</v>
      </c>
      <c r="R43" s="35">
        <v>1622</v>
      </c>
      <c r="S43" s="23" t="s">
        <v>24</v>
      </c>
      <c r="T43" s="35">
        <v>788</v>
      </c>
      <c r="U43" s="23" t="s">
        <v>24</v>
      </c>
      <c r="V43" s="35">
        <v>764</v>
      </c>
      <c r="W43" s="23" t="s">
        <v>24</v>
      </c>
      <c r="X43" s="35">
        <v>567</v>
      </c>
      <c r="Y43" s="23" t="s">
        <v>24</v>
      </c>
      <c r="Z43" s="52">
        <v>974</v>
      </c>
      <c r="AA43" s="49" t="s">
        <v>24</v>
      </c>
      <c r="AB43" s="39">
        <f>D43+F43+H43+J43+L43+N43+P43+R43+T43+V43+X43+Z43</f>
        <v>10170</v>
      </c>
      <c r="AC43" s="26" t="s">
        <v>45</v>
      </c>
      <c r="AD43" s="29">
        <v>0.3839</v>
      </c>
      <c r="AE43" s="64"/>
    </row>
    <row r="44" spans="1:31" ht="37.5" thickBot="1" thickTop="1">
      <c r="A44" s="138"/>
      <c r="B44" s="143"/>
      <c r="C44" s="21" t="s">
        <v>19</v>
      </c>
      <c r="D44" s="41">
        <v>-829</v>
      </c>
      <c r="E44" s="42">
        <f>D44/1495</f>
        <v>-0.5545150501672241</v>
      </c>
      <c r="F44" s="41">
        <f>F43-D43</f>
        <v>-52</v>
      </c>
      <c r="G44" s="42">
        <f>F44/D43</f>
        <v>-0.07807807807807808</v>
      </c>
      <c r="H44" s="41">
        <f>H43-F43</f>
        <v>251</v>
      </c>
      <c r="I44" s="42">
        <f>H44/F43</f>
        <v>0.40879478827361565</v>
      </c>
      <c r="J44" s="41">
        <f>J43-H43</f>
        <v>0</v>
      </c>
      <c r="K44" s="42">
        <f>J44/H43</f>
        <v>0</v>
      </c>
      <c r="L44" s="41">
        <f>L43-J43</f>
        <v>-147</v>
      </c>
      <c r="M44" s="42">
        <f>L44/J43</f>
        <v>-0.1699421965317919</v>
      </c>
      <c r="N44" s="41">
        <f>N43-L43</f>
        <v>98</v>
      </c>
      <c r="O44" s="42">
        <f>N44/L43</f>
        <v>0.13649025069637882</v>
      </c>
      <c r="P44" s="41">
        <f>P43-N43</f>
        <v>95</v>
      </c>
      <c r="Q44" s="42">
        <f>P44/N43</f>
        <v>0.11642156862745098</v>
      </c>
      <c r="R44" s="41">
        <f>R43-P43</f>
        <v>711</v>
      </c>
      <c r="S44" s="42">
        <f>R44/P43</f>
        <v>0.7804610318331504</v>
      </c>
      <c r="T44" s="41">
        <f>T43-R43</f>
        <v>-834</v>
      </c>
      <c r="U44" s="42">
        <f>T44/R43</f>
        <v>-0.5141800246609125</v>
      </c>
      <c r="V44" s="41">
        <f>V43-T43</f>
        <v>-24</v>
      </c>
      <c r="W44" s="42">
        <f>V44/T43</f>
        <v>-0.030456852791878174</v>
      </c>
      <c r="X44" s="41">
        <f>X43-V43</f>
        <v>-197</v>
      </c>
      <c r="Y44" s="42">
        <f>X44/V43</f>
        <v>-0.25785340314136124</v>
      </c>
      <c r="Z44" s="53">
        <f>Z43-X43</f>
        <v>407</v>
      </c>
      <c r="AA44" s="54">
        <f>Z44/X43</f>
        <v>0.7178130511463845</v>
      </c>
      <c r="AB44" s="101">
        <f>D43+F43+H43+J43+L43+N43+P43+R43</f>
        <v>7077</v>
      </c>
      <c r="AC44" s="48"/>
      <c r="AD44" s="77"/>
      <c r="AE44" s="81">
        <f>V43+X43+Z43</f>
        <v>2305</v>
      </c>
    </row>
    <row r="45" spans="1:30" ht="45.75" thickBot="1">
      <c r="A45" s="138"/>
      <c r="B45" s="144"/>
      <c r="C45" s="18" t="s">
        <v>20</v>
      </c>
      <c r="D45" s="33">
        <f>D43-D16</f>
        <v>-524</v>
      </c>
      <c r="E45" s="31">
        <f>D45/D16</f>
        <v>-0.4403361344537815</v>
      </c>
      <c r="F45" s="33">
        <f>F43-F16</f>
        <v>-752</v>
      </c>
      <c r="G45" s="31">
        <f>F45/F16</f>
        <v>-0.5505124450951684</v>
      </c>
      <c r="H45" s="33">
        <f>H43-H16</f>
        <v>-405</v>
      </c>
      <c r="I45" s="31">
        <f>H45/H16</f>
        <v>-0.3188976377952756</v>
      </c>
      <c r="J45" s="33">
        <f>J43-J16</f>
        <v>-267</v>
      </c>
      <c r="K45" s="31">
        <f>J45/J16</f>
        <v>-0.23586572438162545</v>
      </c>
      <c r="L45" s="38">
        <f>L43-L16</f>
        <v>-402</v>
      </c>
      <c r="M45" s="31">
        <f>L45/L16</f>
        <v>-0.35892857142857143</v>
      </c>
      <c r="N45" s="38">
        <f>N43-N16</f>
        <v>-578</v>
      </c>
      <c r="O45" s="31">
        <f>N45/N16</f>
        <v>-0.4146341463414634</v>
      </c>
      <c r="P45" s="38">
        <f>P43-P16</f>
        <v>-1167</v>
      </c>
      <c r="Q45" s="31">
        <f>P45/P16</f>
        <v>-0.5615976900866217</v>
      </c>
      <c r="R45" s="38">
        <f>R43-R16</f>
        <v>-51</v>
      </c>
      <c r="S45" s="31">
        <f>R45/R16</f>
        <v>-0.030484160191273164</v>
      </c>
      <c r="T45" s="38">
        <f>T43-T16</f>
        <v>-505</v>
      </c>
      <c r="U45" s="31">
        <f>T45/T16</f>
        <v>-0.3905645784996133</v>
      </c>
      <c r="V45" s="38">
        <f>V43-V16</f>
        <v>-766</v>
      </c>
      <c r="W45" s="31">
        <f>V45/V16</f>
        <v>-0.5006535947712418</v>
      </c>
      <c r="X45" s="38">
        <f>X43-X16</f>
        <v>-400</v>
      </c>
      <c r="Y45" s="31">
        <f>X45/X16</f>
        <v>-0.4136504653567735</v>
      </c>
      <c r="Z45" s="55">
        <f>Z43-Z16</f>
        <v>-521</v>
      </c>
      <c r="AA45" s="56">
        <f>Z45/Z16</f>
        <v>-0.348494983277592</v>
      </c>
      <c r="AB45" s="101"/>
      <c r="AC45" s="76"/>
      <c r="AD45" s="47"/>
    </row>
    <row r="46" spans="1:31" ht="28.5" thickBot="1" thickTop="1">
      <c r="A46" s="138" t="s">
        <v>11</v>
      </c>
      <c r="B46" s="142" t="s">
        <v>15</v>
      </c>
      <c r="C46" s="20"/>
      <c r="D46" s="35">
        <v>3555</v>
      </c>
      <c r="E46" s="23" t="s">
        <v>24</v>
      </c>
      <c r="F46" s="35">
        <v>3701</v>
      </c>
      <c r="G46" s="23" t="s">
        <v>24</v>
      </c>
      <c r="H46" s="35">
        <v>3903</v>
      </c>
      <c r="I46" s="23" t="s">
        <v>24</v>
      </c>
      <c r="J46" s="35">
        <v>3151</v>
      </c>
      <c r="K46" s="23" t="s">
        <v>24</v>
      </c>
      <c r="L46" s="35">
        <v>2742</v>
      </c>
      <c r="M46" s="23" t="s">
        <v>24</v>
      </c>
      <c r="N46" s="35">
        <v>2974</v>
      </c>
      <c r="O46" s="23" t="s">
        <v>24</v>
      </c>
      <c r="P46" s="35">
        <v>3124</v>
      </c>
      <c r="Q46" s="23" t="s">
        <v>24</v>
      </c>
      <c r="R46" s="35">
        <v>3193</v>
      </c>
      <c r="S46" s="23" t="s">
        <v>24</v>
      </c>
      <c r="T46" s="35">
        <v>3372</v>
      </c>
      <c r="U46" s="23" t="s">
        <v>24</v>
      </c>
      <c r="V46" s="35">
        <v>3402</v>
      </c>
      <c r="W46" s="23" t="s">
        <v>24</v>
      </c>
      <c r="X46" s="35">
        <v>3203</v>
      </c>
      <c r="Y46" s="23" t="s">
        <v>24</v>
      </c>
      <c r="Z46" s="52">
        <v>3666</v>
      </c>
      <c r="AA46" s="49" t="s">
        <v>24</v>
      </c>
      <c r="AB46" s="39">
        <f>D46+F46+H46+J46+L46+N46+P46+R46+T46+V46+X46+Z46</f>
        <v>39986</v>
      </c>
      <c r="AC46" s="26" t="s">
        <v>46</v>
      </c>
      <c r="AD46" s="29">
        <v>0.1359</v>
      </c>
      <c r="AE46" s="64"/>
    </row>
    <row r="47" spans="1:31" ht="37.5" thickBot="1" thickTop="1">
      <c r="A47" s="138"/>
      <c r="B47" s="143"/>
      <c r="C47" s="21" t="s">
        <v>19</v>
      </c>
      <c r="D47" s="41">
        <v>94</v>
      </c>
      <c r="E47" s="42">
        <f>D47/3461</f>
        <v>0.027159780410286046</v>
      </c>
      <c r="F47" s="41">
        <f>F46-D46</f>
        <v>146</v>
      </c>
      <c r="G47" s="42">
        <f>F47/D46</f>
        <v>0.04106891701828411</v>
      </c>
      <c r="H47" s="41">
        <f>H46-F46</f>
        <v>202</v>
      </c>
      <c r="I47" s="42">
        <f>H47/F46</f>
        <v>0.054579843285598485</v>
      </c>
      <c r="J47" s="41">
        <f>J46-H46</f>
        <v>-752</v>
      </c>
      <c r="K47" s="42">
        <f>J47/H46</f>
        <v>-0.19267230335639252</v>
      </c>
      <c r="L47" s="41">
        <f>L46-J46</f>
        <v>-409</v>
      </c>
      <c r="M47" s="42">
        <f>L47/J46</f>
        <v>-0.12980006347191367</v>
      </c>
      <c r="N47" s="41">
        <f>N46-L46</f>
        <v>232</v>
      </c>
      <c r="O47" s="42">
        <f>N47/L46</f>
        <v>0.08460977388767323</v>
      </c>
      <c r="P47" s="41">
        <f>P46-N46</f>
        <v>150</v>
      </c>
      <c r="Q47" s="42">
        <f>P47/N46</f>
        <v>0.05043712172158709</v>
      </c>
      <c r="R47" s="41">
        <f>R46-P46</f>
        <v>69</v>
      </c>
      <c r="S47" s="42">
        <f>R47/P46</f>
        <v>0.02208706786171575</v>
      </c>
      <c r="T47" s="41">
        <f>T46-R46</f>
        <v>179</v>
      </c>
      <c r="U47" s="42">
        <f>T47/R46</f>
        <v>0.056060131537738804</v>
      </c>
      <c r="V47" s="41">
        <f>V46-T46</f>
        <v>30</v>
      </c>
      <c r="W47" s="42">
        <f>V47/T46</f>
        <v>0.008896797153024912</v>
      </c>
      <c r="X47" s="41">
        <f>X46-V46</f>
        <v>-199</v>
      </c>
      <c r="Y47" s="42">
        <f>X47/V46</f>
        <v>-0.058495002939447385</v>
      </c>
      <c r="Z47" s="53">
        <f>Z46-X46</f>
        <v>463</v>
      </c>
      <c r="AA47" s="54">
        <f>Z47/X46</f>
        <v>0.14455198251639087</v>
      </c>
      <c r="AB47" s="101">
        <f>D46+F46+H46+J46+L46+N46+P46+R46</f>
        <v>26343</v>
      </c>
      <c r="AC47" s="12"/>
      <c r="AD47" s="77"/>
      <c r="AE47" s="81">
        <f>V46+X46+Z46</f>
        <v>10271</v>
      </c>
    </row>
    <row r="48" spans="1:29" ht="45.75" thickBot="1">
      <c r="A48" s="138"/>
      <c r="B48" s="144"/>
      <c r="C48" s="18" t="s">
        <v>20</v>
      </c>
      <c r="D48" s="33">
        <f>D46-D19</f>
        <v>165</v>
      </c>
      <c r="E48" s="31">
        <f>D48/D19</f>
        <v>0.048672566371681415</v>
      </c>
      <c r="F48" s="33">
        <f>F46-F19</f>
        <v>-175</v>
      </c>
      <c r="G48" s="31">
        <f>F48/F19</f>
        <v>-0.04514963880288958</v>
      </c>
      <c r="H48" s="33">
        <f>H46-H19</f>
        <v>599</v>
      </c>
      <c r="I48" s="31">
        <f>H48/H19</f>
        <v>0.1812953995157385</v>
      </c>
      <c r="J48" s="33">
        <f>J46-J19</f>
        <v>344</v>
      </c>
      <c r="K48" s="31">
        <f>J48/J19</f>
        <v>0.12255076594228714</v>
      </c>
      <c r="L48" s="38">
        <f>L46-L19</f>
        <v>366</v>
      </c>
      <c r="M48" s="31">
        <f>L48/L19</f>
        <v>0.15404040404040403</v>
      </c>
      <c r="N48" s="38">
        <f>N46-N19</f>
        <v>524</v>
      </c>
      <c r="O48" s="31">
        <f>N48/N19</f>
        <v>0.21387755102040817</v>
      </c>
      <c r="P48" s="38">
        <f>P46-P19</f>
        <v>426</v>
      </c>
      <c r="Q48" s="31">
        <f>P48/P19</f>
        <v>0.15789473684210525</v>
      </c>
      <c r="R48" s="38">
        <f>R46-R19</f>
        <v>983</v>
      </c>
      <c r="S48" s="31">
        <f>R48/R19</f>
        <v>0.4447963800904977</v>
      </c>
      <c r="T48" s="38">
        <f>T46-T19</f>
        <v>608</v>
      </c>
      <c r="U48" s="31">
        <f>T48/T19</f>
        <v>0.2199710564399421</v>
      </c>
      <c r="V48" s="38">
        <f>V46-V19</f>
        <v>390</v>
      </c>
      <c r="W48" s="31">
        <f>V48/V19</f>
        <v>0.1294820717131474</v>
      </c>
      <c r="X48" s="38">
        <f>X46-X19</f>
        <v>349</v>
      </c>
      <c r="Y48" s="31">
        <f>X48/X19</f>
        <v>0.12228451296426068</v>
      </c>
      <c r="Z48" s="55">
        <f>Z46-Z19</f>
        <v>205</v>
      </c>
      <c r="AA48" s="56">
        <f>Z48/Z19</f>
        <v>0.059231436001155734</v>
      </c>
      <c r="AB48" s="104"/>
      <c r="AC48" s="9"/>
    </row>
    <row r="49" spans="1:29" ht="13.5" thickBot="1">
      <c r="A49" s="141" t="s">
        <v>12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0"/>
      <c r="AC49" s="9"/>
    </row>
    <row r="50" spans="1:29" ht="15.75" thickBot="1">
      <c r="A50" s="138" t="s">
        <v>13</v>
      </c>
      <c r="B50" s="142" t="s">
        <v>14</v>
      </c>
      <c r="C50" s="5"/>
      <c r="D50" s="35">
        <v>3316</v>
      </c>
      <c r="E50" s="23" t="s">
        <v>24</v>
      </c>
      <c r="F50" s="35">
        <v>3979</v>
      </c>
      <c r="G50" s="23" t="s">
        <v>24</v>
      </c>
      <c r="H50" s="35">
        <v>4013</v>
      </c>
      <c r="I50" s="23" t="s">
        <v>24</v>
      </c>
      <c r="J50" s="35">
        <v>4070</v>
      </c>
      <c r="K50" s="23" t="s">
        <v>24</v>
      </c>
      <c r="L50" s="35">
        <v>4235</v>
      </c>
      <c r="M50" s="23" t="s">
        <v>24</v>
      </c>
      <c r="N50" s="35">
        <v>4148</v>
      </c>
      <c r="O50" s="23" t="s">
        <v>24</v>
      </c>
      <c r="P50" s="35">
        <v>4315</v>
      </c>
      <c r="Q50" s="23" t="s">
        <v>24</v>
      </c>
      <c r="R50" s="35">
        <v>4362</v>
      </c>
      <c r="S50" s="23" t="s">
        <v>24</v>
      </c>
      <c r="T50" s="35">
        <v>3806</v>
      </c>
      <c r="U50" s="23" t="s">
        <v>24</v>
      </c>
      <c r="V50" s="35">
        <v>3925</v>
      </c>
      <c r="W50" s="23" t="s">
        <v>24</v>
      </c>
      <c r="X50" s="35">
        <v>4069</v>
      </c>
      <c r="Y50" s="23" t="s">
        <v>24</v>
      </c>
      <c r="Z50" s="92">
        <v>4323</v>
      </c>
      <c r="AA50" s="51" t="s">
        <v>24</v>
      </c>
      <c r="AB50" s="10"/>
      <c r="AC50" s="9"/>
    </row>
    <row r="51" spans="1:29" ht="37.5" thickBot="1" thickTop="1">
      <c r="A51" s="138"/>
      <c r="B51" s="143"/>
      <c r="C51" s="21" t="s">
        <v>19</v>
      </c>
      <c r="D51" s="41">
        <v>152</v>
      </c>
      <c r="E51" s="42">
        <f>D51/3164</f>
        <v>0.04804045512010114</v>
      </c>
      <c r="F51" s="41">
        <f>F50-D50</f>
        <v>663</v>
      </c>
      <c r="G51" s="42">
        <f>F51/D50</f>
        <v>0.19993968636911943</v>
      </c>
      <c r="H51" s="41">
        <f>H50-F50</f>
        <v>34</v>
      </c>
      <c r="I51" s="42">
        <f>H51/F50</f>
        <v>0.008544860517718019</v>
      </c>
      <c r="J51" s="41">
        <f>J50-H50</f>
        <v>57</v>
      </c>
      <c r="K51" s="42">
        <f>J51/H50</f>
        <v>0.01420383752803389</v>
      </c>
      <c r="L51" s="41">
        <f>L50-J50</f>
        <v>165</v>
      </c>
      <c r="M51" s="42">
        <f>L51/J50</f>
        <v>0.04054054054054054</v>
      </c>
      <c r="N51" s="41">
        <f>N50-L50</f>
        <v>-87</v>
      </c>
      <c r="O51" s="42">
        <f>N51/L50</f>
        <v>-0.020543093270366</v>
      </c>
      <c r="P51" s="41">
        <f>P50-N50</f>
        <v>167</v>
      </c>
      <c r="Q51" s="42">
        <f>P51/N50</f>
        <v>0.04026036644165863</v>
      </c>
      <c r="R51" s="41">
        <f>R50-P50</f>
        <v>47</v>
      </c>
      <c r="S51" s="42">
        <f>R51/P50</f>
        <v>0.01089223638470452</v>
      </c>
      <c r="T51" s="41">
        <f>T50-R50</f>
        <v>-556</v>
      </c>
      <c r="U51" s="42">
        <f>T51/R50</f>
        <v>-0.12746446584135718</v>
      </c>
      <c r="V51" s="41">
        <f>V50-T50</f>
        <v>119</v>
      </c>
      <c r="W51" s="42">
        <f>V51/T50</f>
        <v>0.03126642143983185</v>
      </c>
      <c r="X51" s="41">
        <f>X50-V50</f>
        <v>144</v>
      </c>
      <c r="Y51" s="42">
        <f>X51/V50</f>
        <v>0.03668789808917197</v>
      </c>
      <c r="Z51" s="41">
        <f>Z50-X50</f>
        <v>254</v>
      </c>
      <c r="AA51" s="94">
        <f>Z51/X50</f>
        <v>0.0624231998033915</v>
      </c>
      <c r="AB51" s="10"/>
      <c r="AC51" s="9"/>
    </row>
    <row r="52" spans="1:29" ht="46.5" thickBot="1" thickTop="1">
      <c r="A52" s="138"/>
      <c r="B52" s="144"/>
      <c r="C52" s="18" t="s">
        <v>20</v>
      </c>
      <c r="D52" s="33">
        <f>D50-D23</f>
        <v>486</v>
      </c>
      <c r="E52" s="31">
        <f>D52/D23</f>
        <v>0.1717314487632509</v>
      </c>
      <c r="F52" s="33">
        <f>F50-F23</f>
        <v>1102</v>
      </c>
      <c r="G52" s="31">
        <f>F52/F23</f>
        <v>0.3830378866875217</v>
      </c>
      <c r="H52" s="33">
        <f>H50-H23</f>
        <v>1411</v>
      </c>
      <c r="I52" s="31">
        <f>H52/H23</f>
        <v>0.5422751729438893</v>
      </c>
      <c r="J52" s="33">
        <f>J50-J23</f>
        <v>1653</v>
      </c>
      <c r="K52" s="31">
        <f>J52/J23</f>
        <v>0.6839056681836988</v>
      </c>
      <c r="L52" s="38">
        <f>L50-L23</f>
        <v>1735</v>
      </c>
      <c r="M52" s="31">
        <f>L52/L23</f>
        <v>0.694</v>
      </c>
      <c r="N52" s="38">
        <f>N50-N23</f>
        <v>1618</v>
      </c>
      <c r="O52" s="31">
        <f>N52/N23</f>
        <v>0.6395256916996047</v>
      </c>
      <c r="P52" s="38">
        <f>P50-P23</f>
        <v>1478</v>
      </c>
      <c r="Q52" s="31">
        <f>P52/P23</f>
        <v>0.5209728586535072</v>
      </c>
      <c r="R52" s="38">
        <f>R50-R23</f>
        <v>1435</v>
      </c>
      <c r="S52" s="31">
        <f>R52/R23</f>
        <v>0.4902630679877007</v>
      </c>
      <c r="T52" s="38">
        <f>T50-T23</f>
        <v>1149</v>
      </c>
      <c r="U52" s="31">
        <f>T52/T23</f>
        <v>0.432442604441099</v>
      </c>
      <c r="V52" s="93">
        <f>V51-T51</f>
        <v>675</v>
      </c>
      <c r="W52" s="31">
        <f>V52/V23</f>
        <v>0.23667601683029452</v>
      </c>
      <c r="X52" s="93">
        <f>X51-V51</f>
        <v>25</v>
      </c>
      <c r="Y52" s="31">
        <f>X52/X23</f>
        <v>0.008632596685082873</v>
      </c>
      <c r="Z52" s="93">
        <f>Z51-X51</f>
        <v>110</v>
      </c>
      <c r="AA52" s="95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88" t="s">
        <v>57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38" t="s">
        <v>0</v>
      </c>
      <c r="B56" s="166" t="s">
        <v>1</v>
      </c>
      <c r="C56" s="153"/>
      <c r="D56" s="141" t="s">
        <v>55</v>
      </c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5"/>
      <c r="AB56" s="145" t="s">
        <v>21</v>
      </c>
      <c r="AC56" s="148" t="s">
        <v>22</v>
      </c>
      <c r="AD56" s="149"/>
    </row>
    <row r="57" spans="1:30" ht="16.5" customHeight="1" thickBot="1" thickTop="1">
      <c r="A57" s="138"/>
      <c r="B57" s="171"/>
      <c r="C57" s="138"/>
      <c r="D57" s="139" t="s">
        <v>4</v>
      </c>
      <c r="E57" s="140"/>
      <c r="F57" s="139" t="s">
        <v>5</v>
      </c>
      <c r="G57" s="140"/>
      <c r="H57" s="139" t="s">
        <v>25</v>
      </c>
      <c r="I57" s="140"/>
      <c r="J57" s="139" t="s">
        <v>26</v>
      </c>
      <c r="K57" s="140"/>
      <c r="L57" s="139" t="s">
        <v>27</v>
      </c>
      <c r="M57" s="140"/>
      <c r="N57" s="139" t="s">
        <v>28</v>
      </c>
      <c r="O57" s="140"/>
      <c r="P57" s="139" t="s">
        <v>29</v>
      </c>
      <c r="Q57" s="140"/>
      <c r="R57" s="139" t="s">
        <v>35</v>
      </c>
      <c r="S57" s="140"/>
      <c r="T57" s="139" t="s">
        <v>36</v>
      </c>
      <c r="U57" s="140"/>
      <c r="V57" s="139" t="s">
        <v>37</v>
      </c>
      <c r="W57" s="140"/>
      <c r="X57" s="139" t="s">
        <v>38</v>
      </c>
      <c r="Y57" s="140"/>
      <c r="Z57" s="159" t="s">
        <v>39</v>
      </c>
      <c r="AA57" s="160"/>
      <c r="AB57" s="146"/>
      <c r="AC57" s="150"/>
      <c r="AD57" s="151"/>
    </row>
    <row r="58" spans="1:30" ht="14.25" thickBot="1" thickTop="1">
      <c r="A58" s="2"/>
      <c r="B58" s="1"/>
      <c r="C58" s="168" t="s">
        <v>33</v>
      </c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80"/>
      <c r="AB58" s="147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6"/>
      <c r="G59" s="4"/>
      <c r="H59" s="37"/>
      <c r="I59" s="16"/>
      <c r="J59" s="36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73"/>
      <c r="AC59" s="162"/>
      <c r="AD59" s="163"/>
    </row>
    <row r="60" spans="1:30" ht="20.25" customHeight="1" thickBot="1" thickTop="1">
      <c r="A60" s="138" t="s">
        <v>6</v>
      </c>
      <c r="B60" s="142" t="s">
        <v>7</v>
      </c>
      <c r="C60" s="7"/>
      <c r="D60" s="65">
        <v>147816</v>
      </c>
      <c r="E60" s="22" t="s">
        <v>24</v>
      </c>
      <c r="F60" s="65">
        <v>150036</v>
      </c>
      <c r="G60" s="22" t="s">
        <v>24</v>
      </c>
      <c r="H60" s="65">
        <v>149687</v>
      </c>
      <c r="I60" s="22" t="s">
        <v>24</v>
      </c>
      <c r="J60" s="65">
        <v>147724</v>
      </c>
      <c r="K60" s="22" t="s">
        <v>24</v>
      </c>
      <c r="L60" s="65">
        <v>145710</v>
      </c>
      <c r="M60" s="22" t="s">
        <v>24</v>
      </c>
      <c r="N60" s="65">
        <v>143073</v>
      </c>
      <c r="O60" s="22" t="s">
        <v>24</v>
      </c>
      <c r="P60" s="65">
        <v>143309</v>
      </c>
      <c r="Q60" s="22" t="s">
        <v>24</v>
      </c>
      <c r="R60" s="65">
        <v>142856</v>
      </c>
      <c r="S60" s="22" t="s">
        <v>24</v>
      </c>
      <c r="T60" s="65">
        <v>142625</v>
      </c>
      <c r="U60" s="22" t="s">
        <v>24</v>
      </c>
      <c r="V60" s="65">
        <v>142388</v>
      </c>
      <c r="W60" s="22" t="s">
        <v>24</v>
      </c>
      <c r="X60" s="65">
        <v>143266</v>
      </c>
      <c r="Y60" s="22" t="s">
        <v>24</v>
      </c>
      <c r="Z60" s="71">
        <v>145620</v>
      </c>
      <c r="AA60" s="49" t="s">
        <v>24</v>
      </c>
      <c r="AB60" s="178"/>
      <c r="AC60" s="194"/>
      <c r="AD60" s="57"/>
    </row>
    <row r="61" spans="1:29" ht="25.5" customHeight="1" thickBot="1" thickTop="1">
      <c r="A61" s="138"/>
      <c r="B61" s="143"/>
      <c r="C61" s="17" t="s">
        <v>19</v>
      </c>
      <c r="D61" s="75">
        <f>D60-Z34</f>
        <v>2420</v>
      </c>
      <c r="E61" s="30">
        <f>D61/Z34</f>
        <v>0.016644199290214313</v>
      </c>
      <c r="F61" s="75">
        <f>F60-D60</f>
        <v>2220</v>
      </c>
      <c r="G61" s="30">
        <f>F61/D60</f>
        <v>0.01501867186231531</v>
      </c>
      <c r="H61" s="75">
        <f>H60-F60</f>
        <v>-349</v>
      </c>
      <c r="I61" s="30">
        <f>H61/F60</f>
        <v>-0.0023261084006505105</v>
      </c>
      <c r="J61" s="75">
        <f>J60-H60</f>
        <v>-1963</v>
      </c>
      <c r="K61" s="30">
        <f>J61/H60</f>
        <v>-0.013114031278601349</v>
      </c>
      <c r="L61" s="75">
        <f>L60-J60</f>
        <v>-2014</v>
      </c>
      <c r="M61" s="30">
        <f>L61/J60</f>
        <v>-0.013633532804419052</v>
      </c>
      <c r="N61" s="66">
        <f>N60-L60</f>
        <v>-2637</v>
      </c>
      <c r="O61" s="42">
        <f>N61/L60</f>
        <v>-0.018097591105620755</v>
      </c>
      <c r="P61" s="66">
        <f>P60-N60</f>
        <v>236</v>
      </c>
      <c r="Q61" s="42">
        <f>P61/N60</f>
        <v>0.0016495075940254275</v>
      </c>
      <c r="R61" s="66">
        <f>R60-P60</f>
        <v>-453</v>
      </c>
      <c r="S61" s="42">
        <f>R61/P60</f>
        <v>-0.0031610017514601316</v>
      </c>
      <c r="T61" s="66">
        <f>T60-R60</f>
        <v>-231</v>
      </c>
      <c r="U61" s="42">
        <f>T61/R60</f>
        <v>-0.001617012936103489</v>
      </c>
      <c r="V61" s="66">
        <f>V60-T60</f>
        <v>-237</v>
      </c>
      <c r="W61" s="42">
        <f>V61/T60</f>
        <v>-0.0016617002629272567</v>
      </c>
      <c r="X61" s="66">
        <f>X60-V60</f>
        <v>878</v>
      </c>
      <c r="Y61" s="42">
        <f>X61/V60</f>
        <v>0.006166249964884681</v>
      </c>
      <c r="Z61" s="72">
        <f>Z60-X60</f>
        <v>2354</v>
      </c>
      <c r="AA61" s="54">
        <f>Z61/X60</f>
        <v>0.01643097455083551</v>
      </c>
      <c r="AB61" s="71">
        <f>(D60+F60+H60+J60+L60+N60+P60+R60+T60+V60+X60+Z60)/12</f>
        <v>145342.5</v>
      </c>
      <c r="AC61" s="9"/>
    </row>
    <row r="62" spans="1:29" ht="25.5" customHeight="1" thickBot="1" thickTop="1">
      <c r="A62" s="138"/>
      <c r="B62" s="144"/>
      <c r="C62" s="18" t="s">
        <v>20</v>
      </c>
      <c r="D62" s="67">
        <f>D60-D34</f>
        <v>13018</v>
      </c>
      <c r="E62" s="31">
        <f>D62/D34</f>
        <v>0.09657413314737608</v>
      </c>
      <c r="F62" s="67">
        <f>F60-F34</f>
        <v>13412</v>
      </c>
      <c r="G62" s="31">
        <f>F62/F34</f>
        <v>0.09816723269703713</v>
      </c>
      <c r="H62" s="67">
        <f>H60-H34</f>
        <v>11477</v>
      </c>
      <c r="I62" s="31">
        <f>H62/H34</f>
        <v>0.08304030099124521</v>
      </c>
      <c r="J62" s="67">
        <f>J60-J34</f>
        <v>9663</v>
      </c>
      <c r="K62" s="31">
        <f>J62/J34</f>
        <v>0.06999080116759983</v>
      </c>
      <c r="L62" s="67">
        <f>L60-L34</f>
        <v>7863</v>
      </c>
      <c r="M62" s="31">
        <f>L62/L34</f>
        <v>0.0570415025354197</v>
      </c>
      <c r="N62" s="67">
        <f>N60-N34</f>
        <v>4903</v>
      </c>
      <c r="O62" s="31">
        <f>N62/N34</f>
        <v>0.03548527176666425</v>
      </c>
      <c r="P62" s="67">
        <f>P60-P34</f>
        <v>4398</v>
      </c>
      <c r="Q62" s="31">
        <f>P62/P34</f>
        <v>0.03166055963890549</v>
      </c>
      <c r="R62" s="67">
        <f>R60-R34</f>
        <v>2882</v>
      </c>
      <c r="S62" s="31">
        <f>R62/R34</f>
        <v>0.02058953805706774</v>
      </c>
      <c r="T62" s="67">
        <f>T60-T34</f>
        <v>1561</v>
      </c>
      <c r="U62" s="31">
        <f>T62/T34</f>
        <v>0.011065899166335847</v>
      </c>
      <c r="V62" s="67">
        <f>V60-V34</f>
        <v>314</v>
      </c>
      <c r="W62" s="31">
        <f>V62/V34</f>
        <v>0.0022101158551177556</v>
      </c>
      <c r="X62" s="67">
        <f>X60-X34</f>
        <v>-39</v>
      </c>
      <c r="Y62" s="31">
        <f>X62/X34</f>
        <v>-0.00027214681972017723</v>
      </c>
      <c r="Z62" s="72">
        <f>Z60-Z34</f>
        <v>224</v>
      </c>
      <c r="AA62" s="54">
        <f>Z62/Z34</f>
        <v>0.001540620099590085</v>
      </c>
      <c r="AB62" s="10"/>
      <c r="AC62" s="43"/>
    </row>
    <row r="63" spans="1:31" ht="20.25" customHeight="1" thickBot="1" thickTop="1">
      <c r="A63" s="138" t="s">
        <v>8</v>
      </c>
      <c r="B63" s="142" t="s">
        <v>18</v>
      </c>
      <c r="C63" s="19"/>
      <c r="D63" s="68">
        <v>5171</v>
      </c>
      <c r="E63" s="23" t="s">
        <v>24</v>
      </c>
      <c r="F63" s="68">
        <v>5805</v>
      </c>
      <c r="G63" s="23" t="s">
        <v>24</v>
      </c>
      <c r="H63" s="68">
        <v>5641</v>
      </c>
      <c r="I63" s="23" t="s">
        <v>24</v>
      </c>
      <c r="J63" s="68">
        <v>4442</v>
      </c>
      <c r="K63" s="23" t="s">
        <v>24</v>
      </c>
      <c r="L63" s="68">
        <v>3773</v>
      </c>
      <c r="M63" s="23" t="s">
        <v>24</v>
      </c>
      <c r="N63" s="68">
        <v>4832</v>
      </c>
      <c r="O63" s="23" t="s">
        <v>24</v>
      </c>
      <c r="P63" s="68">
        <v>5461</v>
      </c>
      <c r="Q63" s="23" t="s">
        <v>24</v>
      </c>
      <c r="R63" s="68">
        <v>4609</v>
      </c>
      <c r="S63" s="23" t="s">
        <v>24</v>
      </c>
      <c r="T63" s="68">
        <v>5708</v>
      </c>
      <c r="U63" s="23" t="s">
        <v>24</v>
      </c>
      <c r="V63" s="68">
        <v>5441</v>
      </c>
      <c r="W63" s="23" t="s">
        <v>24</v>
      </c>
      <c r="X63" s="68">
        <v>5712</v>
      </c>
      <c r="Y63" s="23" t="s">
        <v>24</v>
      </c>
      <c r="Z63" s="73">
        <v>6500</v>
      </c>
      <c r="AA63" s="49" t="s">
        <v>24</v>
      </c>
      <c r="AB63" s="39">
        <f>D63+F63+H63+J63+L63+N63+P63+R63+T63+V63+X63+Z63</f>
        <v>63095</v>
      </c>
      <c r="AC63" s="26"/>
      <c r="AD63" s="29"/>
      <c r="AE63" s="81"/>
    </row>
    <row r="64" spans="1:30" ht="25.5" customHeight="1" thickBot="1" thickTop="1">
      <c r="A64" s="138"/>
      <c r="B64" s="143"/>
      <c r="C64" s="17" t="s">
        <v>19</v>
      </c>
      <c r="D64" s="75">
        <f>D63-Z37</f>
        <v>-456</v>
      </c>
      <c r="E64" s="30">
        <f>D64/Z37</f>
        <v>-0.08103785320774835</v>
      </c>
      <c r="F64" s="75">
        <f>F63-D63</f>
        <v>634</v>
      </c>
      <c r="G64" s="30">
        <f>F64/D63</f>
        <v>0.1226068458712048</v>
      </c>
      <c r="H64" s="75">
        <f>H63-F63</f>
        <v>-164</v>
      </c>
      <c r="I64" s="30">
        <f>H64/F63</f>
        <v>-0.028251507321274762</v>
      </c>
      <c r="J64" s="75">
        <f>J63-H63</f>
        <v>-1199</v>
      </c>
      <c r="K64" s="30">
        <f>J64/H63</f>
        <v>-0.2125509661407552</v>
      </c>
      <c r="L64" s="75">
        <f>L63-J63</f>
        <v>-669</v>
      </c>
      <c r="M64" s="30">
        <f>L64/J63</f>
        <v>-0.15060783430886987</v>
      </c>
      <c r="N64" s="66">
        <f>N63-L63</f>
        <v>1059</v>
      </c>
      <c r="O64" s="42">
        <f>N64/L63</f>
        <v>0.28067850516830106</v>
      </c>
      <c r="P64" s="66">
        <f>P63-N63</f>
        <v>629</v>
      </c>
      <c r="Q64" s="42">
        <f>P64/N63</f>
        <v>0.13017384105960264</v>
      </c>
      <c r="R64" s="66">
        <f>R63-P63</f>
        <v>-852</v>
      </c>
      <c r="S64" s="42">
        <f>R64/P63</f>
        <v>-0.15601538179820545</v>
      </c>
      <c r="T64" s="66">
        <f>T63-R63</f>
        <v>1099</v>
      </c>
      <c r="U64" s="42">
        <f>T64/R63</f>
        <v>0.23844651768279454</v>
      </c>
      <c r="V64" s="66">
        <f>V63-T63</f>
        <v>-267</v>
      </c>
      <c r="W64" s="42">
        <f>V64/T63</f>
        <v>-0.04677645409950946</v>
      </c>
      <c r="X64" s="66">
        <f>X63-V63</f>
        <v>271</v>
      </c>
      <c r="Y64" s="42">
        <f>X64/V63</f>
        <v>0.04980702076824113</v>
      </c>
      <c r="Z64" s="72">
        <f>Z63-X63</f>
        <v>788</v>
      </c>
      <c r="AA64" s="54">
        <f>Z64/X63</f>
        <v>0.13795518207282914</v>
      </c>
      <c r="AB64" s="101">
        <f>AB63-D63-F63-H63-J63-L63-N63-P63-R63-T63-V63</f>
        <v>12212</v>
      </c>
      <c r="AC64" s="48"/>
      <c r="AD64" s="77"/>
    </row>
    <row r="65" spans="1:30" ht="25.5" customHeight="1" thickBot="1" thickTop="1">
      <c r="A65" s="138"/>
      <c r="B65" s="144"/>
      <c r="C65" s="18" t="s">
        <v>20</v>
      </c>
      <c r="D65" s="67">
        <f>D63-D37</f>
        <v>35</v>
      </c>
      <c r="E65" s="31">
        <f>D65/D37</f>
        <v>0.0068146417445482865</v>
      </c>
      <c r="F65" s="67">
        <f>F63-F37</f>
        <v>-269</v>
      </c>
      <c r="G65" s="31">
        <f>F65/F37</f>
        <v>-0.044287125452749425</v>
      </c>
      <c r="H65" s="67">
        <f>H63-H37</f>
        <v>-622</v>
      </c>
      <c r="I65" s="31">
        <f>H65/H37</f>
        <v>-0.0993134280696152</v>
      </c>
      <c r="J65" s="67">
        <f>J63-J37</f>
        <v>-318</v>
      </c>
      <c r="K65" s="31">
        <f>J65/J37</f>
        <v>-0.06680672268907563</v>
      </c>
      <c r="L65" s="67">
        <f>L63-L37</f>
        <v>-360</v>
      </c>
      <c r="M65" s="31">
        <f>L65/L37</f>
        <v>-0.08710379869344302</v>
      </c>
      <c r="N65" s="67">
        <f>N63-N37</f>
        <v>-199</v>
      </c>
      <c r="O65" s="31">
        <f>N65/N37</f>
        <v>-0.03955476048499304</v>
      </c>
      <c r="P65" s="67">
        <f>P63-P37</f>
        <v>116</v>
      </c>
      <c r="Q65" s="31">
        <f>P65/P37</f>
        <v>0.021702525724976614</v>
      </c>
      <c r="R65" s="67">
        <f>R63-R37</f>
        <v>-639</v>
      </c>
      <c r="S65" s="31">
        <f>R65/R37</f>
        <v>-0.12176067073170732</v>
      </c>
      <c r="T65" s="67">
        <f>T63-T37</f>
        <v>-350</v>
      </c>
      <c r="U65" s="31">
        <f>T65/T37</f>
        <v>-0.0577748431825685</v>
      </c>
      <c r="V65" s="67">
        <f>V63-V37</f>
        <v>-97</v>
      </c>
      <c r="W65" s="31">
        <f>V65/V37</f>
        <v>-0.017515348501263996</v>
      </c>
      <c r="X65" s="67">
        <f>X63-X37</f>
        <v>392</v>
      </c>
      <c r="Y65" s="31">
        <f>X65/X37</f>
        <v>0.07368421052631578</v>
      </c>
      <c r="Z65" s="72">
        <f>Z63-Z37</f>
        <v>873</v>
      </c>
      <c r="AA65" s="54">
        <f>Z65/Z37</f>
        <v>0.15514483739114981</v>
      </c>
      <c r="AB65" s="40"/>
      <c r="AC65" s="76"/>
      <c r="AD65" s="47"/>
    </row>
    <row r="66" spans="1:31" ht="21" customHeight="1" thickBot="1" thickTop="1">
      <c r="A66" s="138" t="s">
        <v>9</v>
      </c>
      <c r="B66" s="142" t="s">
        <v>16</v>
      </c>
      <c r="C66" s="20"/>
      <c r="D66" s="69">
        <v>967</v>
      </c>
      <c r="E66" s="23" t="s">
        <v>24</v>
      </c>
      <c r="F66" s="69">
        <v>1335</v>
      </c>
      <c r="G66" s="23" t="s">
        <v>24</v>
      </c>
      <c r="H66" s="69">
        <v>1952</v>
      </c>
      <c r="I66" s="23" t="s">
        <v>24</v>
      </c>
      <c r="J66" s="69">
        <v>2056</v>
      </c>
      <c r="K66" s="23" t="s">
        <v>24</v>
      </c>
      <c r="L66" s="69">
        <v>2085</v>
      </c>
      <c r="M66" s="23" t="s">
        <v>24</v>
      </c>
      <c r="N66" s="69">
        <v>2933</v>
      </c>
      <c r="O66" s="23" t="s">
        <v>24</v>
      </c>
      <c r="P66" s="69">
        <v>2224</v>
      </c>
      <c r="Q66" s="23" t="s">
        <v>24</v>
      </c>
      <c r="R66" s="69">
        <v>1919</v>
      </c>
      <c r="S66" s="23" t="s">
        <v>24</v>
      </c>
      <c r="T66" s="69">
        <v>2970</v>
      </c>
      <c r="U66" s="23" t="s">
        <v>24</v>
      </c>
      <c r="V66" s="69">
        <v>2667</v>
      </c>
      <c r="W66" s="23" t="s">
        <v>24</v>
      </c>
      <c r="X66" s="69">
        <v>1918</v>
      </c>
      <c r="Y66" s="23" t="s">
        <v>24</v>
      </c>
      <c r="Z66" s="74">
        <v>1451</v>
      </c>
      <c r="AA66" s="49" t="s">
        <v>24</v>
      </c>
      <c r="AB66" s="39">
        <f>D66+F66+H66+J66+L66+N66+P66+R66+T66+V66+X66+Z66</f>
        <v>24477</v>
      </c>
      <c r="AC66" s="26"/>
      <c r="AD66" s="29"/>
      <c r="AE66" s="81"/>
    </row>
    <row r="67" spans="1:30" ht="25.5" customHeight="1" thickBot="1" thickTop="1">
      <c r="A67" s="138"/>
      <c r="B67" s="143"/>
      <c r="C67" s="21" t="s">
        <v>19</v>
      </c>
      <c r="D67" s="75">
        <f>D66-Z40</f>
        <v>-494</v>
      </c>
      <c r="E67" s="30">
        <f>D67/Z40</f>
        <v>-0.3381245722108145</v>
      </c>
      <c r="F67" s="75">
        <f>F66-D66</f>
        <v>368</v>
      </c>
      <c r="G67" s="30">
        <f>F67/D66</f>
        <v>0.38055842812823165</v>
      </c>
      <c r="H67" s="75">
        <f>H66-F66</f>
        <v>617</v>
      </c>
      <c r="I67" s="30">
        <f>H67/F66</f>
        <v>0.46217228464419474</v>
      </c>
      <c r="J67" s="75">
        <f>J66-H66</f>
        <v>104</v>
      </c>
      <c r="K67" s="30">
        <f>J67/H66</f>
        <v>0.05327868852459016</v>
      </c>
      <c r="L67" s="75">
        <f>L66-J66</f>
        <v>29</v>
      </c>
      <c r="M67" s="30">
        <f>L67/J66</f>
        <v>0.014105058365758755</v>
      </c>
      <c r="N67" s="66">
        <f>N66-L66</f>
        <v>848</v>
      </c>
      <c r="O67" s="42">
        <f>N67/L66</f>
        <v>0.4067146282973621</v>
      </c>
      <c r="P67" s="66">
        <f>P66-N66</f>
        <v>-709</v>
      </c>
      <c r="Q67" s="42">
        <f>P67/N66</f>
        <v>-0.24173201500170474</v>
      </c>
      <c r="R67" s="66">
        <f>R66-P66</f>
        <v>-305</v>
      </c>
      <c r="S67" s="42">
        <f>R67/P66</f>
        <v>-0.13714028776978418</v>
      </c>
      <c r="T67" s="66">
        <f>T66-R66</f>
        <v>1051</v>
      </c>
      <c r="U67" s="42">
        <f>T67/R66</f>
        <v>0.5476810838978635</v>
      </c>
      <c r="V67" s="66">
        <f>V66-T66</f>
        <v>-303</v>
      </c>
      <c r="W67" s="42">
        <f>V67/T66</f>
        <v>-0.10202020202020202</v>
      </c>
      <c r="X67" s="66">
        <f>X66-V66</f>
        <v>-749</v>
      </c>
      <c r="Y67" s="42">
        <f>X67/V66</f>
        <v>-0.28083989501312334</v>
      </c>
      <c r="Z67" s="72">
        <f>Z66-X66</f>
        <v>-467</v>
      </c>
      <c r="AA67" s="54">
        <f>Z67/X66</f>
        <v>-0.2434827945776851</v>
      </c>
      <c r="AB67" s="101">
        <f>AB66-D66-F66-H66-J66-L66-N66-P66-R66-T66-V66</f>
        <v>3369</v>
      </c>
      <c r="AC67" s="48"/>
      <c r="AD67" s="77"/>
    </row>
    <row r="68" spans="1:30" ht="25.5" customHeight="1" thickBot="1" thickTop="1">
      <c r="A68" s="138"/>
      <c r="B68" s="144"/>
      <c r="C68" s="18" t="s">
        <v>20</v>
      </c>
      <c r="D68" s="67">
        <f>D66-D40</f>
        <v>-508</v>
      </c>
      <c r="E68" s="31">
        <f>D68/D40</f>
        <v>-0.34440677966101696</v>
      </c>
      <c r="F68" s="67">
        <f>F67-F40</f>
        <v>-1537</v>
      </c>
      <c r="G68" s="31">
        <f>F68/F40</f>
        <v>-0.8068241469816273</v>
      </c>
      <c r="H68" s="67">
        <f>H67-H40</f>
        <v>-1510</v>
      </c>
      <c r="I68" s="31">
        <f>H68/H40</f>
        <v>-0.7099200752233192</v>
      </c>
      <c r="J68" s="67">
        <f>J67-J40</f>
        <v>-2160</v>
      </c>
      <c r="K68" s="31">
        <f>J68/J40</f>
        <v>-0.9540636042402827</v>
      </c>
      <c r="L68" s="67">
        <f>L67-L40</f>
        <v>-1878</v>
      </c>
      <c r="M68" s="31">
        <f>L68/L40</f>
        <v>-0.9847928683796539</v>
      </c>
      <c r="N68" s="67">
        <f>N67-N40</f>
        <v>-1188</v>
      </c>
      <c r="O68" s="31">
        <f>N68/N40</f>
        <v>-0.5834970530451866</v>
      </c>
      <c r="P68" s="67">
        <f>P67-P40</f>
        <v>-2448</v>
      </c>
      <c r="Q68" s="31">
        <f>P68/P40</f>
        <v>-1.4077055779183438</v>
      </c>
      <c r="R68" s="67">
        <f>R67-R40</f>
        <v>-1858</v>
      </c>
      <c r="S68" s="31">
        <f>R68/R40</f>
        <v>-1.1963940759819705</v>
      </c>
      <c r="T68" s="67">
        <f>T67-T40</f>
        <v>-1174</v>
      </c>
      <c r="U68" s="31">
        <f>T68/T40</f>
        <v>-0.5276404494382022</v>
      </c>
      <c r="V68" s="67">
        <f>V67-V40</f>
        <v>-2037</v>
      </c>
      <c r="W68" s="31">
        <f>V68/V40</f>
        <v>-1.1747404844290656</v>
      </c>
      <c r="X68" s="67">
        <f>X67-X40</f>
        <v>-2262</v>
      </c>
      <c r="Y68" s="31">
        <f>X68/X40</f>
        <v>-1.4950429610046265</v>
      </c>
      <c r="Z68" s="72">
        <f>Z67-Z40</f>
        <v>-1928</v>
      </c>
      <c r="AA68" s="54">
        <f>Z68/Z40</f>
        <v>-1.319644079397673</v>
      </c>
      <c r="AB68" s="40"/>
      <c r="AC68" s="48"/>
      <c r="AD68" s="47"/>
    </row>
    <row r="69" spans="1:31" ht="19.5" customHeight="1" thickBot="1" thickTop="1">
      <c r="A69" s="138" t="s">
        <v>10</v>
      </c>
      <c r="B69" s="142" t="s">
        <v>17</v>
      </c>
      <c r="C69" s="20"/>
      <c r="D69" s="69">
        <v>715</v>
      </c>
      <c r="E69" s="23" t="s">
        <v>24</v>
      </c>
      <c r="F69" s="69">
        <v>543</v>
      </c>
      <c r="G69" s="23" t="s">
        <v>24</v>
      </c>
      <c r="H69" s="69">
        <v>1095</v>
      </c>
      <c r="I69" s="23" t="s">
        <v>24</v>
      </c>
      <c r="J69" s="69">
        <v>897</v>
      </c>
      <c r="K69" s="23" t="s">
        <v>24</v>
      </c>
      <c r="L69" s="69">
        <v>722</v>
      </c>
      <c r="M69" s="23" t="s">
        <v>24</v>
      </c>
      <c r="N69" s="69">
        <v>1010</v>
      </c>
      <c r="O69" s="23" t="s">
        <v>24</v>
      </c>
      <c r="P69" s="69">
        <v>1487</v>
      </c>
      <c r="Q69" s="23" t="s">
        <v>24</v>
      </c>
      <c r="R69" s="69">
        <v>1716</v>
      </c>
      <c r="S69" s="23" t="s">
        <v>24</v>
      </c>
      <c r="T69" s="69">
        <v>1110</v>
      </c>
      <c r="U69" s="23" t="s">
        <v>24</v>
      </c>
      <c r="V69" s="69">
        <v>691</v>
      </c>
      <c r="W69" s="23" t="s">
        <v>24</v>
      </c>
      <c r="X69" s="69">
        <v>738</v>
      </c>
      <c r="Y69" s="23" t="s">
        <v>24</v>
      </c>
      <c r="Z69" s="74">
        <v>828</v>
      </c>
      <c r="AA69" s="49" t="s">
        <v>24</v>
      </c>
      <c r="AB69" s="39">
        <f>D69+F69+H69+J69+L69+N69+P69+R69+T69+V69+X69+Z69</f>
        <v>11552</v>
      </c>
      <c r="AC69" s="26"/>
      <c r="AD69" s="29"/>
      <c r="AE69" s="81"/>
    </row>
    <row r="70" spans="1:30" ht="25.5" customHeight="1" thickBot="1" thickTop="1">
      <c r="A70" s="138"/>
      <c r="B70" s="143"/>
      <c r="C70" s="21" t="s">
        <v>19</v>
      </c>
      <c r="D70" s="75">
        <f>D69-Z43</f>
        <v>-259</v>
      </c>
      <c r="E70" s="30">
        <f>D70/Z43</f>
        <v>-0.26591375770020537</v>
      </c>
      <c r="F70" s="75">
        <f>F69-D69</f>
        <v>-172</v>
      </c>
      <c r="G70" s="30">
        <f>F70/D69</f>
        <v>-0.24055944055944056</v>
      </c>
      <c r="H70" s="75">
        <f>H69-F69</f>
        <v>552</v>
      </c>
      <c r="I70" s="30">
        <f>H70/F69</f>
        <v>1.0165745856353592</v>
      </c>
      <c r="J70" s="75">
        <f>J69-H69</f>
        <v>-198</v>
      </c>
      <c r="K70" s="30">
        <f>J70/H69</f>
        <v>-0.18082191780821918</v>
      </c>
      <c r="L70" s="75">
        <f>L69-J69</f>
        <v>-175</v>
      </c>
      <c r="M70" s="30">
        <f>L70/J69</f>
        <v>-0.19509476031215162</v>
      </c>
      <c r="N70" s="66">
        <f>N69-L69</f>
        <v>288</v>
      </c>
      <c r="O70" s="42">
        <f>N70/L69</f>
        <v>0.3988919667590028</v>
      </c>
      <c r="P70" s="66">
        <f>P69-N69</f>
        <v>477</v>
      </c>
      <c r="Q70" s="42">
        <f>P70/N69</f>
        <v>0.47227722772277225</v>
      </c>
      <c r="R70" s="66">
        <f>R69-P69</f>
        <v>229</v>
      </c>
      <c r="S70" s="42">
        <f>R70/P69</f>
        <v>0.15400134498991258</v>
      </c>
      <c r="T70" s="66">
        <f>T69-R69</f>
        <v>-606</v>
      </c>
      <c r="U70" s="42">
        <f>T70/R69</f>
        <v>-0.3531468531468531</v>
      </c>
      <c r="V70" s="66">
        <f>V69-T69</f>
        <v>-419</v>
      </c>
      <c r="W70" s="42">
        <f>V70/T69</f>
        <v>-0.37747747747747745</v>
      </c>
      <c r="X70" s="66">
        <f>X69-V69</f>
        <v>47</v>
      </c>
      <c r="Y70" s="42">
        <f>X70/V69</f>
        <v>0.06801736613603473</v>
      </c>
      <c r="Z70" s="72">
        <f>Z69-X69</f>
        <v>90</v>
      </c>
      <c r="AA70" s="54">
        <f>Z70/X69</f>
        <v>0.12195121951219512</v>
      </c>
      <c r="AB70" s="101">
        <f>AB69-D69-F69-H69-J69-L69-N69-P69-R69-T69-V69</f>
        <v>1566</v>
      </c>
      <c r="AC70" s="48"/>
      <c r="AD70" s="77"/>
    </row>
    <row r="71" spans="1:30" ht="25.5" customHeight="1" thickBot="1" thickTop="1">
      <c r="A71" s="138"/>
      <c r="B71" s="144"/>
      <c r="C71" s="18" t="s">
        <v>20</v>
      </c>
      <c r="D71" s="67">
        <f>D69-D43</f>
        <v>49</v>
      </c>
      <c r="E71" s="31">
        <f>D71/D43</f>
        <v>0.07357357357357357</v>
      </c>
      <c r="F71" s="67">
        <f>F69-F43</f>
        <v>-71</v>
      </c>
      <c r="G71" s="31">
        <f>F71/F43</f>
        <v>-0.11563517915309446</v>
      </c>
      <c r="H71" s="67">
        <f>H69-H43</f>
        <v>230</v>
      </c>
      <c r="I71" s="31">
        <f>H71/H43</f>
        <v>0.2658959537572254</v>
      </c>
      <c r="J71" s="67">
        <f>J69-J43</f>
        <v>32</v>
      </c>
      <c r="K71" s="31">
        <f>J71/J43</f>
        <v>0.03699421965317919</v>
      </c>
      <c r="L71" s="67">
        <f>L69-L43</f>
        <v>4</v>
      </c>
      <c r="M71" s="31">
        <f>L71/L43</f>
        <v>0.005571030640668524</v>
      </c>
      <c r="N71" s="67">
        <f>N69-N43</f>
        <v>194</v>
      </c>
      <c r="O71" s="31">
        <f>N71/N43</f>
        <v>0.23774509803921567</v>
      </c>
      <c r="P71" s="67">
        <f>P69-P43</f>
        <v>576</v>
      </c>
      <c r="Q71" s="31">
        <f>P71/P43</f>
        <v>0.6322722283205269</v>
      </c>
      <c r="R71" s="67">
        <f>R69-R43</f>
        <v>94</v>
      </c>
      <c r="S71" s="31">
        <f>R71/R43</f>
        <v>0.05795314426633785</v>
      </c>
      <c r="T71" s="67">
        <f>T69-T43</f>
        <v>322</v>
      </c>
      <c r="U71" s="31">
        <f>T71/T43</f>
        <v>0.4086294416243655</v>
      </c>
      <c r="V71" s="67">
        <f>V69-V43</f>
        <v>-73</v>
      </c>
      <c r="W71" s="31">
        <f>V71/V43</f>
        <v>-0.09554973821989529</v>
      </c>
      <c r="X71" s="67">
        <f>X69-X43</f>
        <v>171</v>
      </c>
      <c r="Y71" s="31">
        <f>X71/X43</f>
        <v>0.30158730158730157</v>
      </c>
      <c r="Z71" s="72">
        <f>Z69-Z43</f>
        <v>-146</v>
      </c>
      <c r="AA71" s="54">
        <f>Z71/Z43</f>
        <v>-0.14989733059548255</v>
      </c>
      <c r="AB71" s="40"/>
      <c r="AC71" s="76"/>
      <c r="AD71" s="47"/>
    </row>
    <row r="72" spans="1:31" ht="24" customHeight="1" thickBot="1" thickTop="1">
      <c r="A72" s="138" t="s">
        <v>11</v>
      </c>
      <c r="B72" s="142" t="s">
        <v>15</v>
      </c>
      <c r="C72" s="20"/>
      <c r="D72" s="69">
        <v>3660</v>
      </c>
      <c r="E72" s="23" t="s">
        <v>24</v>
      </c>
      <c r="F72" s="69">
        <v>3651</v>
      </c>
      <c r="G72" s="23" t="s">
        <v>24</v>
      </c>
      <c r="H72" s="69">
        <v>3489</v>
      </c>
      <c r="I72" s="23" t="s">
        <v>24</v>
      </c>
      <c r="J72" s="69">
        <v>2696</v>
      </c>
      <c r="K72" s="23" t="s">
        <v>24</v>
      </c>
      <c r="L72" s="69">
        <v>2389</v>
      </c>
      <c r="M72" s="23" t="s">
        <v>24</v>
      </c>
      <c r="N72" s="69">
        <v>2835</v>
      </c>
      <c r="O72" s="23" t="s">
        <v>24</v>
      </c>
      <c r="P72" s="69">
        <v>3046</v>
      </c>
      <c r="Q72" s="23" t="s">
        <v>24</v>
      </c>
      <c r="R72" s="69">
        <v>2609</v>
      </c>
      <c r="S72" s="23" t="s">
        <v>24</v>
      </c>
      <c r="T72" s="69">
        <v>3110</v>
      </c>
      <c r="U72" s="23" t="s">
        <v>24</v>
      </c>
      <c r="V72" s="69">
        <v>3110</v>
      </c>
      <c r="W72" s="23" t="s">
        <v>24</v>
      </c>
      <c r="X72" s="69">
        <v>3589</v>
      </c>
      <c r="Y72" s="23" t="s">
        <v>24</v>
      </c>
      <c r="Z72" s="74">
        <v>4250</v>
      </c>
      <c r="AA72" s="49" t="s">
        <v>24</v>
      </c>
      <c r="AB72" s="39">
        <f>D72+F72+H72+J72+L72+N72+P72+R72+T72+V72+X72+Z72</f>
        <v>38434</v>
      </c>
      <c r="AC72" s="26"/>
      <c r="AD72" s="29"/>
      <c r="AE72" s="81"/>
    </row>
    <row r="73" spans="1:30" ht="25.5" customHeight="1" thickBot="1" thickTop="1">
      <c r="A73" s="138"/>
      <c r="B73" s="143"/>
      <c r="C73" s="21" t="s">
        <v>19</v>
      </c>
      <c r="D73" s="75">
        <f>D72-Z46</f>
        <v>-6</v>
      </c>
      <c r="E73" s="30">
        <f>D73/Z46</f>
        <v>-0.0016366612111292963</v>
      </c>
      <c r="F73" s="75">
        <f>F72-D72</f>
        <v>-9</v>
      </c>
      <c r="G73" s="30">
        <f>F73/D72</f>
        <v>-0.002459016393442623</v>
      </c>
      <c r="H73" s="75">
        <f>H72-F72</f>
        <v>-162</v>
      </c>
      <c r="I73" s="30">
        <f>H73/F72</f>
        <v>-0.04437140509449466</v>
      </c>
      <c r="J73" s="75">
        <f>J72-H72</f>
        <v>-793</v>
      </c>
      <c r="K73" s="30">
        <f>J73/H72</f>
        <v>-0.22728575523072514</v>
      </c>
      <c r="L73" s="75">
        <f>L72-J72</f>
        <v>-307</v>
      </c>
      <c r="M73" s="30">
        <f>L73/J72</f>
        <v>-0.11387240356083086</v>
      </c>
      <c r="N73" s="66">
        <f>N72-L72</f>
        <v>446</v>
      </c>
      <c r="O73" s="42">
        <f>N73/L72</f>
        <v>0.18668899120971116</v>
      </c>
      <c r="P73" s="66">
        <f>P72-N72</f>
        <v>211</v>
      </c>
      <c r="Q73" s="42">
        <f>P73/N72</f>
        <v>0.07442680776014109</v>
      </c>
      <c r="R73" s="66">
        <f>R72-P72</f>
        <v>-437</v>
      </c>
      <c r="S73" s="42">
        <f>R73/P72</f>
        <v>-0.14346684175968483</v>
      </c>
      <c r="T73" s="66">
        <f>T72-R72</f>
        <v>501</v>
      </c>
      <c r="U73" s="42">
        <f>T73/R72</f>
        <v>0.19202759678037562</v>
      </c>
      <c r="V73" s="66">
        <f>V72-T72</f>
        <v>0</v>
      </c>
      <c r="W73" s="42">
        <f>V73/T72</f>
        <v>0</v>
      </c>
      <c r="X73" s="66">
        <f>X72-V72</f>
        <v>479</v>
      </c>
      <c r="Y73" s="42">
        <f>X73/V72</f>
        <v>0.15401929260450162</v>
      </c>
      <c r="Z73" s="72">
        <f>Z72-X72</f>
        <v>661</v>
      </c>
      <c r="AA73" s="54">
        <f>Z73/X72</f>
        <v>0.18417386458623572</v>
      </c>
      <c r="AB73" s="101">
        <f>AB72-D72-F72-H72-J72-L72-N72-P72-R72-T72-V72</f>
        <v>7839</v>
      </c>
      <c r="AC73" s="12"/>
      <c r="AD73" s="77"/>
    </row>
    <row r="74" spans="1:29" ht="25.5" customHeight="1" thickBot="1" thickTop="1">
      <c r="A74" s="138"/>
      <c r="B74" s="144"/>
      <c r="C74" s="18" t="s">
        <v>20</v>
      </c>
      <c r="D74" s="67">
        <f>D72-D46</f>
        <v>105</v>
      </c>
      <c r="E74" s="31">
        <f>D74/D46</f>
        <v>0.029535864978902954</v>
      </c>
      <c r="F74" s="67">
        <f>F72-F46</f>
        <v>-50</v>
      </c>
      <c r="G74" s="31">
        <f>F74/F46</f>
        <v>-0.013509862199405566</v>
      </c>
      <c r="H74" s="67">
        <f>H72-H46</f>
        <v>-414</v>
      </c>
      <c r="I74" s="31">
        <f>H74/H46</f>
        <v>-0.10607225211375865</v>
      </c>
      <c r="J74" s="67">
        <f>J72-J46</f>
        <v>-455</v>
      </c>
      <c r="K74" s="31">
        <f>J74/J46</f>
        <v>-0.14439860361789908</v>
      </c>
      <c r="L74" s="67">
        <f>L72-L46</f>
        <v>-353</v>
      </c>
      <c r="M74" s="31">
        <f>L74/L46</f>
        <v>-0.1287381473377097</v>
      </c>
      <c r="N74" s="67">
        <f>N72-N46</f>
        <v>-139</v>
      </c>
      <c r="O74" s="31">
        <f>N74/N46</f>
        <v>-0.04673839946200403</v>
      </c>
      <c r="P74" s="67">
        <f>P72-P46</f>
        <v>-78</v>
      </c>
      <c r="Q74" s="31">
        <f>P74/P46</f>
        <v>-0.02496798975672215</v>
      </c>
      <c r="R74" s="67">
        <f>R72-R46</f>
        <v>-584</v>
      </c>
      <c r="S74" s="31">
        <f>R74/R46</f>
        <v>-0.18290009395552773</v>
      </c>
      <c r="T74" s="67">
        <f>T72-T46</f>
        <v>-262</v>
      </c>
      <c r="U74" s="31">
        <f>T74/T46</f>
        <v>-0.07769869513641756</v>
      </c>
      <c r="V74" s="67">
        <f>V72-V46</f>
        <v>-292</v>
      </c>
      <c r="W74" s="31">
        <f>V74/V46</f>
        <v>-0.08583186360964139</v>
      </c>
      <c r="X74" s="67">
        <f>X72-X46</f>
        <v>386</v>
      </c>
      <c r="Y74" s="31">
        <f>X74/X46</f>
        <v>0.12051201998126757</v>
      </c>
      <c r="Z74" s="72">
        <f>Z72-Z46</f>
        <v>584</v>
      </c>
      <c r="AA74" s="54">
        <f>Z74/Z46</f>
        <v>0.15930169121658483</v>
      </c>
      <c r="AB74" s="10"/>
      <c r="AC74" s="9"/>
    </row>
    <row r="75" spans="1:29" ht="13.5" thickBot="1">
      <c r="A75" s="141" t="s">
        <v>12</v>
      </c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0"/>
      <c r="AC75" s="9"/>
    </row>
    <row r="76" spans="1:29" ht="21" customHeight="1" thickBot="1">
      <c r="A76" s="138" t="s">
        <v>13</v>
      </c>
      <c r="B76" s="142" t="s">
        <v>14</v>
      </c>
      <c r="C76" s="5"/>
      <c r="D76" s="69">
        <v>4385</v>
      </c>
      <c r="E76" s="23" t="s">
        <v>24</v>
      </c>
      <c r="F76" s="69">
        <v>5002</v>
      </c>
      <c r="G76" s="23" t="s">
        <v>24</v>
      </c>
      <c r="H76" s="69">
        <v>4692</v>
      </c>
      <c r="I76" s="23" t="s">
        <v>24</v>
      </c>
      <c r="J76" s="69">
        <v>4520</v>
      </c>
      <c r="K76" s="23" t="s">
        <v>24</v>
      </c>
      <c r="L76" s="69">
        <v>4006</v>
      </c>
      <c r="M76" s="23" t="s">
        <v>24</v>
      </c>
      <c r="N76" s="69">
        <v>3758</v>
      </c>
      <c r="O76" s="23" t="s">
        <v>24</v>
      </c>
      <c r="P76" s="69">
        <v>3399</v>
      </c>
      <c r="Q76" s="23" t="s">
        <v>24</v>
      </c>
      <c r="R76" s="69">
        <v>2906</v>
      </c>
      <c r="S76" s="23" t="s">
        <v>24</v>
      </c>
      <c r="T76" s="69">
        <v>2718</v>
      </c>
      <c r="U76" s="23" t="s">
        <v>24</v>
      </c>
      <c r="V76" s="69">
        <v>2622</v>
      </c>
      <c r="W76" s="23" t="s">
        <v>24</v>
      </c>
      <c r="X76" s="69">
        <v>2578</v>
      </c>
      <c r="Y76" s="23" t="s">
        <v>24</v>
      </c>
      <c r="Z76" s="82">
        <v>2499</v>
      </c>
      <c r="AA76" s="83" t="s">
        <v>24</v>
      </c>
      <c r="AB76" s="10"/>
      <c r="AC76" s="9"/>
    </row>
    <row r="77" spans="1:29" ht="25.5" customHeight="1" thickBot="1" thickTop="1">
      <c r="A77" s="138"/>
      <c r="B77" s="143"/>
      <c r="C77" s="21" t="s">
        <v>19</v>
      </c>
      <c r="D77" s="75">
        <f>D76-Z50</f>
        <v>62</v>
      </c>
      <c r="E77" s="30">
        <f>D77/Z50</f>
        <v>0.014341892204487625</v>
      </c>
      <c r="F77" s="75">
        <f>F76-D76</f>
        <v>617</v>
      </c>
      <c r="G77" s="30">
        <f>F77/D76</f>
        <v>0.14070695553021664</v>
      </c>
      <c r="H77" s="75">
        <f>H76-F76</f>
        <v>-310</v>
      </c>
      <c r="I77" s="30">
        <f>H77/F76</f>
        <v>-0.061975209916033586</v>
      </c>
      <c r="J77" s="75">
        <f>J76-H76</f>
        <v>-172</v>
      </c>
      <c r="K77" s="30">
        <f>J77/H76</f>
        <v>-0.03665814151747655</v>
      </c>
      <c r="L77" s="75">
        <f>L76-J76</f>
        <v>-514</v>
      </c>
      <c r="M77" s="30">
        <f>L77/J76</f>
        <v>-0.11371681415929204</v>
      </c>
      <c r="N77" s="66">
        <f>N76-L76</f>
        <v>-248</v>
      </c>
      <c r="O77" s="42">
        <f>N77/L76</f>
        <v>-0.0619071392910634</v>
      </c>
      <c r="P77" s="66">
        <f>P76-N76</f>
        <v>-359</v>
      </c>
      <c r="Q77" s="42">
        <f>P77/N76</f>
        <v>-0.09552953698775944</v>
      </c>
      <c r="R77" s="66">
        <f>R76-P76</f>
        <v>-493</v>
      </c>
      <c r="S77" s="42">
        <f>R77/P76</f>
        <v>-0.1450426596057664</v>
      </c>
      <c r="T77" s="66">
        <f>T76-R76</f>
        <v>-188</v>
      </c>
      <c r="U77" s="42">
        <f>T77/R76</f>
        <v>-0.06469373709566414</v>
      </c>
      <c r="V77" s="66">
        <f>V76-T76</f>
        <v>-96</v>
      </c>
      <c r="W77" s="42">
        <f>V77/T76</f>
        <v>-0.03532008830022075</v>
      </c>
      <c r="X77" s="66">
        <f>X76-V76</f>
        <v>-44</v>
      </c>
      <c r="Y77" s="42">
        <f>X77/V76</f>
        <v>-0.016781083142639208</v>
      </c>
      <c r="Z77" s="72">
        <f>Z76-X76</f>
        <v>-79</v>
      </c>
      <c r="AA77" s="54">
        <f>Z77/X76</f>
        <v>-0.03064391000775795</v>
      </c>
      <c r="AB77" s="10"/>
      <c r="AC77" s="9"/>
    </row>
    <row r="78" spans="1:29" ht="25.5" customHeight="1" thickBot="1" thickTop="1">
      <c r="A78" s="138"/>
      <c r="B78" s="144"/>
      <c r="C78" s="18" t="s">
        <v>20</v>
      </c>
      <c r="D78" s="67">
        <f>D76-D50</f>
        <v>1069</v>
      </c>
      <c r="E78" s="31">
        <f>D78/D50</f>
        <v>0.3223763570566948</v>
      </c>
      <c r="F78" s="67">
        <f>F76-F50</f>
        <v>1023</v>
      </c>
      <c r="G78" s="31">
        <f>F78/F50</f>
        <v>0.2570997738125157</v>
      </c>
      <c r="H78" s="67">
        <f>H76-H50</f>
        <v>679</v>
      </c>
      <c r="I78" s="31">
        <f>H78/H50</f>
        <v>0.16920009967605282</v>
      </c>
      <c r="J78" s="67">
        <f>J76-J50</f>
        <v>450</v>
      </c>
      <c r="K78" s="31">
        <f>J78/J50</f>
        <v>0.11056511056511056</v>
      </c>
      <c r="L78" s="67">
        <f>L76-L50</f>
        <v>-229</v>
      </c>
      <c r="M78" s="31">
        <f>L78/L50</f>
        <v>-0.05407319952774498</v>
      </c>
      <c r="N78" s="67">
        <f>N76-N50</f>
        <v>-390</v>
      </c>
      <c r="O78" s="31">
        <f>N78/N50</f>
        <v>-0.0940212150433944</v>
      </c>
      <c r="P78" s="67">
        <f>P76-P50</f>
        <v>-916</v>
      </c>
      <c r="Q78" s="31">
        <f>P78/P50</f>
        <v>-0.2122827346465817</v>
      </c>
      <c r="R78" s="67">
        <f>R76-R50</f>
        <v>-1456</v>
      </c>
      <c r="S78" s="31">
        <f>R78/R50</f>
        <v>-0.333791838606144</v>
      </c>
      <c r="T78" s="67">
        <f>T76-T50</f>
        <v>-1088</v>
      </c>
      <c r="U78" s="31">
        <f>T78/T50</f>
        <v>-0.2858644245927483</v>
      </c>
      <c r="V78" s="67">
        <f>V76-V50</f>
        <v>-1303</v>
      </c>
      <c r="W78" s="31">
        <f>V78/V50</f>
        <v>-0.3319745222929936</v>
      </c>
      <c r="X78" s="67">
        <f>X76-X50</f>
        <v>-1491</v>
      </c>
      <c r="Y78" s="31">
        <f>X78/X50</f>
        <v>-0.36642909805849105</v>
      </c>
      <c r="Z78" s="72">
        <f>Z76-Z50</f>
        <v>-1824</v>
      </c>
      <c r="AA78" s="54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88" t="s">
        <v>62</v>
      </c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38" t="s">
        <v>0</v>
      </c>
      <c r="B82" s="166" t="s">
        <v>1</v>
      </c>
      <c r="C82" s="153"/>
      <c r="D82" s="141" t="s">
        <v>60</v>
      </c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5"/>
      <c r="AB82" s="145" t="s">
        <v>21</v>
      </c>
      <c r="AC82" s="148" t="s">
        <v>22</v>
      </c>
      <c r="AD82" s="149"/>
    </row>
    <row r="83" spans="1:30" ht="24.75" customHeight="1" thickBot="1" thickTop="1">
      <c r="A83" s="138"/>
      <c r="B83" s="171"/>
      <c r="C83" s="138"/>
      <c r="D83" s="139" t="s">
        <v>4</v>
      </c>
      <c r="E83" s="140"/>
      <c r="F83" s="139" t="s">
        <v>5</v>
      </c>
      <c r="G83" s="140"/>
      <c r="H83" s="139" t="s">
        <v>25</v>
      </c>
      <c r="I83" s="140"/>
      <c r="J83" s="139" t="s">
        <v>26</v>
      </c>
      <c r="K83" s="140"/>
      <c r="L83" s="139" t="s">
        <v>27</v>
      </c>
      <c r="M83" s="140"/>
      <c r="N83" s="139" t="s">
        <v>28</v>
      </c>
      <c r="O83" s="140"/>
      <c r="P83" s="139" t="s">
        <v>29</v>
      </c>
      <c r="Q83" s="140"/>
      <c r="R83" s="139" t="s">
        <v>35</v>
      </c>
      <c r="S83" s="140"/>
      <c r="T83" s="139" t="s">
        <v>36</v>
      </c>
      <c r="U83" s="140"/>
      <c r="V83" s="139" t="s">
        <v>37</v>
      </c>
      <c r="W83" s="140"/>
      <c r="X83" s="139" t="s">
        <v>38</v>
      </c>
      <c r="Y83" s="140"/>
      <c r="Z83" s="159" t="s">
        <v>39</v>
      </c>
      <c r="AA83" s="160"/>
      <c r="AB83" s="146"/>
      <c r="AC83" s="150"/>
      <c r="AD83" s="151"/>
    </row>
    <row r="84" spans="1:30" ht="24.75" customHeight="1" thickBot="1" thickTop="1">
      <c r="A84" s="2"/>
      <c r="B84" s="1"/>
      <c r="C84" s="168" t="s">
        <v>33</v>
      </c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80"/>
      <c r="AB84" s="147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6"/>
      <c r="G85" s="4"/>
      <c r="H85" s="37"/>
      <c r="I85" s="16"/>
      <c r="J85" s="36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73"/>
      <c r="AC85" s="162"/>
      <c r="AD85" s="163"/>
    </row>
    <row r="86" spans="1:30" ht="24.75" customHeight="1" thickBot="1" thickTop="1">
      <c r="A86" s="138" t="s">
        <v>6</v>
      </c>
      <c r="B86" s="142" t="s">
        <v>7</v>
      </c>
      <c r="C86" s="7"/>
      <c r="D86" s="65">
        <v>147912</v>
      </c>
      <c r="E86" s="22" t="s">
        <v>24</v>
      </c>
      <c r="F86" s="65">
        <v>149459</v>
      </c>
      <c r="G86" s="22" t="s">
        <v>24</v>
      </c>
      <c r="H86" s="65">
        <v>151076</v>
      </c>
      <c r="I86" s="22" t="s">
        <v>24</v>
      </c>
      <c r="J86" s="65">
        <v>150911</v>
      </c>
      <c r="K86" s="22" t="s">
        <v>24</v>
      </c>
      <c r="L86" s="65">
        <v>149573</v>
      </c>
      <c r="M86" s="22" t="s">
        <v>24</v>
      </c>
      <c r="N86" s="65">
        <v>149110</v>
      </c>
      <c r="O86" s="22" t="s">
        <v>24</v>
      </c>
      <c r="P86" s="65">
        <v>149573</v>
      </c>
      <c r="Q86" s="22" t="s">
        <v>24</v>
      </c>
      <c r="R86" s="65">
        <v>149765</v>
      </c>
      <c r="S86" s="22" t="s">
        <v>24</v>
      </c>
      <c r="T86" s="65">
        <v>150669</v>
      </c>
      <c r="U86" s="22" t="s">
        <v>24</v>
      </c>
      <c r="V86" s="65">
        <v>150971</v>
      </c>
      <c r="W86" s="22" t="s">
        <v>24</v>
      </c>
      <c r="X86" s="65">
        <v>151576</v>
      </c>
      <c r="Y86" s="22" t="s">
        <v>24</v>
      </c>
      <c r="Z86" s="71">
        <v>153535</v>
      </c>
      <c r="AA86" s="49" t="s">
        <v>24</v>
      </c>
      <c r="AB86" s="178"/>
      <c r="AC86" s="194"/>
      <c r="AD86" s="57"/>
    </row>
    <row r="87" spans="1:29" ht="24.75" customHeight="1" thickBot="1" thickTop="1">
      <c r="A87" s="138"/>
      <c r="B87" s="143"/>
      <c r="C87" s="17" t="s">
        <v>19</v>
      </c>
      <c r="D87" s="75">
        <f>D86-Z60</f>
        <v>2292</v>
      </c>
      <c r="E87" s="30">
        <f>D87/Z60</f>
        <v>0.015739596209311906</v>
      </c>
      <c r="F87" s="75">
        <f>F86-D86</f>
        <v>1547</v>
      </c>
      <c r="G87" s="30">
        <f>F87/D86</f>
        <v>0.010458921520904321</v>
      </c>
      <c r="H87" s="75">
        <f>H86-F86</f>
        <v>1617</v>
      </c>
      <c r="I87" s="30">
        <f>H87/F86</f>
        <v>0.01081902060096749</v>
      </c>
      <c r="J87" s="75">
        <f>J86-H86</f>
        <v>-165</v>
      </c>
      <c r="K87" s="30">
        <f>J87/H86</f>
        <v>-0.0010921655325796288</v>
      </c>
      <c r="L87" s="75">
        <f>L86-J86</f>
        <v>-1338</v>
      </c>
      <c r="M87" s="30">
        <f>L87/J86</f>
        <v>-0.008866152898065747</v>
      </c>
      <c r="N87" s="66">
        <f>N86-L86</f>
        <v>-463</v>
      </c>
      <c r="O87" s="42">
        <f>N87/L86</f>
        <v>-0.003095478462021889</v>
      </c>
      <c r="P87" s="66">
        <f>P86-N86</f>
        <v>463</v>
      </c>
      <c r="Q87" s="42">
        <f>P87/N86</f>
        <v>0.0031050902018643954</v>
      </c>
      <c r="R87" s="66">
        <f>R86-P86</f>
        <v>192</v>
      </c>
      <c r="S87" s="42">
        <f>R87/P86</f>
        <v>0.0012836541354388827</v>
      </c>
      <c r="T87" s="66">
        <f>T86-R86</f>
        <v>904</v>
      </c>
      <c r="U87" s="42">
        <f>T87/R86</f>
        <v>0.006036123259773645</v>
      </c>
      <c r="V87" s="66">
        <f>V86-T86</f>
        <v>302</v>
      </c>
      <c r="W87" s="42">
        <f>V87/T86</f>
        <v>0.002004393737265131</v>
      </c>
      <c r="X87" s="66">
        <f>X86-V86</f>
        <v>605</v>
      </c>
      <c r="Y87" s="42">
        <f>X87/V86</f>
        <v>0.004007392148160905</v>
      </c>
      <c r="Z87" s="72">
        <f>Z86-X86</f>
        <v>1959</v>
      </c>
      <c r="AA87" s="54">
        <f>Z87/X86</f>
        <v>0.012924209637409617</v>
      </c>
      <c r="AB87" s="71">
        <f>(D86+F86+H86+J86+L86+N86+P86+R86+T86+V86+X86+Z86)/12</f>
        <v>150344.16666666666</v>
      </c>
      <c r="AC87" s="9"/>
    </row>
    <row r="88" spans="1:29" ht="24.75" customHeight="1" thickBot="1" thickTop="1">
      <c r="A88" s="138"/>
      <c r="B88" s="144"/>
      <c r="C88" s="18" t="s">
        <v>20</v>
      </c>
      <c r="D88" s="67">
        <f>D86-D60</f>
        <v>96</v>
      </c>
      <c r="E88" s="31">
        <f>D88/D60</f>
        <v>0.000649456080532554</v>
      </c>
      <c r="F88" s="67">
        <f>F86-F60</f>
        <v>-577</v>
      </c>
      <c r="G88" s="31">
        <f>F88/F60</f>
        <v>-0.003845743688181503</v>
      </c>
      <c r="H88" s="67">
        <f>H86-H60</f>
        <v>1389</v>
      </c>
      <c r="I88" s="31">
        <f>H88/H60</f>
        <v>0.009279362937329227</v>
      </c>
      <c r="J88" s="67">
        <f>J86-J60</f>
        <v>3187</v>
      </c>
      <c r="K88" s="31">
        <f>J88/J60</f>
        <v>0.021574016408978908</v>
      </c>
      <c r="L88" s="67">
        <f>L86-L60</f>
        <v>3863</v>
      </c>
      <c r="M88" s="31">
        <f>L88/L60</f>
        <v>0.026511564065609772</v>
      </c>
      <c r="N88" s="67">
        <f>N86-N60</f>
        <v>6037</v>
      </c>
      <c r="O88" s="31">
        <f>N88/N60</f>
        <v>0.04219524298784537</v>
      </c>
      <c r="P88" s="67">
        <f>P86-P60</f>
        <v>6264</v>
      </c>
      <c r="Q88" s="31">
        <f>P88/P60</f>
        <v>0.04370974607317056</v>
      </c>
      <c r="R88" s="67">
        <f>R86-R60</f>
        <v>6909</v>
      </c>
      <c r="S88" s="31">
        <f>R88/R60</f>
        <v>0.048363386907095254</v>
      </c>
      <c r="T88" s="67">
        <f>T86-T60</f>
        <v>8044</v>
      </c>
      <c r="U88" s="31">
        <f>T88/T60</f>
        <v>0.05639964943032428</v>
      </c>
      <c r="V88" s="67">
        <f>V86-V60</f>
        <v>8583</v>
      </c>
      <c r="W88" s="31">
        <f>V88/V60</f>
        <v>0.06027895609180549</v>
      </c>
      <c r="X88" s="67">
        <f>X86-X60</f>
        <v>8310</v>
      </c>
      <c r="Y88" s="31">
        <f>X88/X60</f>
        <v>0.05800399257325534</v>
      </c>
      <c r="Z88" s="72">
        <f>Z86-Z60</f>
        <v>7915</v>
      </c>
      <c r="AA88" s="54">
        <f>Z88/Z60</f>
        <v>0.054353797555280865</v>
      </c>
      <c r="AB88" s="10"/>
      <c r="AC88" s="43"/>
    </row>
    <row r="89" spans="1:30" ht="24.75" customHeight="1" thickBot="1" thickTop="1">
      <c r="A89" s="138" t="s">
        <v>8</v>
      </c>
      <c r="B89" s="142" t="s">
        <v>18</v>
      </c>
      <c r="C89" s="19"/>
      <c r="D89" s="68">
        <v>6282</v>
      </c>
      <c r="E89" s="23" t="s">
        <v>24</v>
      </c>
      <c r="F89" s="68">
        <v>5611</v>
      </c>
      <c r="G89" s="23" t="s">
        <v>24</v>
      </c>
      <c r="H89" s="68">
        <v>6500</v>
      </c>
      <c r="I89" s="23" t="s">
        <v>24</v>
      </c>
      <c r="J89" s="68">
        <v>4796</v>
      </c>
      <c r="K89" s="23" t="s">
        <v>24</v>
      </c>
      <c r="L89" s="68">
        <v>4374</v>
      </c>
      <c r="M89" s="23" t="s">
        <v>24</v>
      </c>
      <c r="N89" s="68">
        <v>4544</v>
      </c>
      <c r="O89" s="23" t="s">
        <v>24</v>
      </c>
      <c r="P89" s="68">
        <v>5385</v>
      </c>
      <c r="Q89" s="23" t="s">
        <v>24</v>
      </c>
      <c r="R89" s="68">
        <v>4873</v>
      </c>
      <c r="S89" s="23" t="s">
        <v>24</v>
      </c>
      <c r="T89" s="68">
        <v>6456</v>
      </c>
      <c r="U89" s="23" t="s">
        <v>24</v>
      </c>
      <c r="V89" s="68">
        <v>5554</v>
      </c>
      <c r="W89" s="23" t="s">
        <v>24</v>
      </c>
      <c r="X89" s="68">
        <v>5771</v>
      </c>
      <c r="Y89" s="23" t="s">
        <v>24</v>
      </c>
      <c r="Z89" s="73">
        <v>6553</v>
      </c>
      <c r="AA89" s="49" t="s">
        <v>24</v>
      </c>
      <c r="AB89" s="39">
        <f>D89+F89+H89+J89+L89+N89+P89+R89+T89+V89+X89+Z89</f>
        <v>66699</v>
      </c>
      <c r="AC89" s="26"/>
      <c r="AD89" s="29"/>
    </row>
    <row r="90" spans="1:30" ht="24.75" customHeight="1" thickBot="1" thickTop="1">
      <c r="A90" s="138"/>
      <c r="B90" s="143"/>
      <c r="C90" s="17" t="s">
        <v>19</v>
      </c>
      <c r="D90" s="75">
        <f>D89-Z63</f>
        <v>-218</v>
      </c>
      <c r="E90" s="30">
        <f>D90/Z63</f>
        <v>-0.03353846153846154</v>
      </c>
      <c r="F90" s="75">
        <f>F89-D89</f>
        <v>-671</v>
      </c>
      <c r="G90" s="30">
        <f>F90/D89</f>
        <v>-0.10681311684177014</v>
      </c>
      <c r="H90" s="75">
        <f>H89-F89</f>
        <v>889</v>
      </c>
      <c r="I90" s="30">
        <f>H90/F89</f>
        <v>0.15843878096595973</v>
      </c>
      <c r="J90" s="75">
        <f>J89-H89</f>
        <v>-1704</v>
      </c>
      <c r="K90" s="30">
        <f>J90/H89</f>
        <v>-0.2621538461538461</v>
      </c>
      <c r="L90" s="75">
        <f>L89-J89</f>
        <v>-422</v>
      </c>
      <c r="M90" s="30">
        <f>L90/J89</f>
        <v>-0.08798999165971642</v>
      </c>
      <c r="N90" s="66">
        <f>N89-L89</f>
        <v>170</v>
      </c>
      <c r="O90" s="42">
        <f>N90/L89</f>
        <v>0.038866026520347506</v>
      </c>
      <c r="P90" s="66">
        <f>P89-N89</f>
        <v>841</v>
      </c>
      <c r="Q90" s="42">
        <f>P90/N89</f>
        <v>0.1850792253521127</v>
      </c>
      <c r="R90" s="66">
        <f>R89-P89</f>
        <v>-512</v>
      </c>
      <c r="S90" s="42">
        <f>R90/P89</f>
        <v>-0.09507892293407613</v>
      </c>
      <c r="T90" s="66">
        <f>T89-R89</f>
        <v>1583</v>
      </c>
      <c r="U90" s="42">
        <f>T90/R89</f>
        <v>0.32485122101374925</v>
      </c>
      <c r="V90" s="66">
        <f>V89-T89</f>
        <v>-902</v>
      </c>
      <c r="W90" s="42">
        <f>V90/T89</f>
        <v>-0.13971499380421312</v>
      </c>
      <c r="X90" s="66">
        <f>X89-V89</f>
        <v>217</v>
      </c>
      <c r="Y90" s="42">
        <f>X90/V89</f>
        <v>0.03907093986316169</v>
      </c>
      <c r="Z90" s="72">
        <f>Z89-X89</f>
        <v>782</v>
      </c>
      <c r="AA90" s="54">
        <f>Z90/X89</f>
        <v>0.1355051117657252</v>
      </c>
      <c r="AB90" s="101">
        <f>X89+Z89</f>
        <v>12324</v>
      </c>
      <c r="AC90" s="48"/>
      <c r="AD90" s="77"/>
    </row>
    <row r="91" spans="1:30" ht="24.75" customHeight="1" thickBot="1" thickTop="1">
      <c r="A91" s="138"/>
      <c r="B91" s="144"/>
      <c r="C91" s="18" t="s">
        <v>20</v>
      </c>
      <c r="D91" s="67">
        <f>D89-D63</f>
        <v>1111</v>
      </c>
      <c r="E91" s="31">
        <f>D91/D63</f>
        <v>0.2148520595629472</v>
      </c>
      <c r="F91" s="67">
        <f>F89-F63</f>
        <v>-194</v>
      </c>
      <c r="G91" s="31">
        <f>F91/F63</f>
        <v>-0.03341946597760551</v>
      </c>
      <c r="H91" s="67">
        <f>H89-H63</f>
        <v>859</v>
      </c>
      <c r="I91" s="31">
        <f>H91/H63</f>
        <v>0.15227796489984044</v>
      </c>
      <c r="J91" s="67">
        <f>J89-J63</f>
        <v>354</v>
      </c>
      <c r="K91" s="31">
        <f>J91/J63</f>
        <v>0.07969383160738407</v>
      </c>
      <c r="L91" s="67">
        <f>L89-L63</f>
        <v>601</v>
      </c>
      <c r="M91" s="31">
        <f>L91/L63</f>
        <v>0.1592896899019348</v>
      </c>
      <c r="N91" s="67">
        <f>N89-N63</f>
        <v>-288</v>
      </c>
      <c r="O91" s="31">
        <f>N91/N63</f>
        <v>-0.059602649006622516</v>
      </c>
      <c r="P91" s="67">
        <f>P89-P63</f>
        <v>-76</v>
      </c>
      <c r="Q91" s="31">
        <f>P91/P63</f>
        <v>-0.013916865043032411</v>
      </c>
      <c r="R91" s="67">
        <f>R89-R63</f>
        <v>264</v>
      </c>
      <c r="S91" s="31">
        <f>R91/R63</f>
        <v>0.057279236276849645</v>
      </c>
      <c r="T91" s="67">
        <f>T89-T63</f>
        <v>748</v>
      </c>
      <c r="U91" s="31">
        <f>T91/T63</f>
        <v>0.13104414856341975</v>
      </c>
      <c r="V91" s="67">
        <f>V89-V63</f>
        <v>113</v>
      </c>
      <c r="W91" s="31">
        <f>V91/V63</f>
        <v>0.020768241132144826</v>
      </c>
      <c r="X91" s="67">
        <f>X89-X63</f>
        <v>59</v>
      </c>
      <c r="Y91" s="31">
        <f>X91/X63</f>
        <v>0.010329131652661064</v>
      </c>
      <c r="Z91" s="72">
        <f>Z89-Z63</f>
        <v>53</v>
      </c>
      <c r="AA91" s="54">
        <f>Z91/Z63</f>
        <v>0.008153846153846154</v>
      </c>
      <c r="AB91" s="40"/>
      <c r="AC91" s="76"/>
      <c r="AD91" s="47"/>
    </row>
    <row r="92" spans="1:30" ht="24.75" customHeight="1" thickBot="1" thickTop="1">
      <c r="A92" s="138" t="s">
        <v>9</v>
      </c>
      <c r="B92" s="142" t="s">
        <v>16</v>
      </c>
      <c r="C92" s="20"/>
      <c r="D92" s="69">
        <v>1429</v>
      </c>
      <c r="E92" s="23" t="s">
        <v>24</v>
      </c>
      <c r="F92" s="69">
        <v>1489</v>
      </c>
      <c r="G92" s="23" t="s">
        <v>24</v>
      </c>
      <c r="H92" s="69">
        <v>1841</v>
      </c>
      <c r="I92" s="23" t="s">
        <v>24</v>
      </c>
      <c r="J92" s="69">
        <v>1983</v>
      </c>
      <c r="K92" s="23" t="s">
        <v>24</v>
      </c>
      <c r="L92" s="69">
        <v>2771</v>
      </c>
      <c r="M92" s="23" t="s">
        <v>24</v>
      </c>
      <c r="N92" s="69">
        <v>2300</v>
      </c>
      <c r="O92" s="23" t="s">
        <v>24</v>
      </c>
      <c r="P92" s="69">
        <v>2177</v>
      </c>
      <c r="Q92" s="23" t="s">
        <v>24</v>
      </c>
      <c r="R92" s="69">
        <v>1739</v>
      </c>
      <c r="S92" s="23" t="s">
        <v>24</v>
      </c>
      <c r="T92" s="69">
        <v>2598</v>
      </c>
      <c r="U92" s="23" t="s">
        <v>24</v>
      </c>
      <c r="V92" s="69">
        <v>2310</v>
      </c>
      <c r="W92" s="23" t="s">
        <v>24</v>
      </c>
      <c r="X92" s="69">
        <v>2045</v>
      </c>
      <c r="Y92" s="23" t="s">
        <v>24</v>
      </c>
      <c r="Z92" s="74">
        <v>1824</v>
      </c>
      <c r="AA92" s="49" t="s">
        <v>24</v>
      </c>
      <c r="AB92" s="39">
        <f>D92+F92+H92+J92+L92+N92+P92+R92+T92+V92+X92+Z92</f>
        <v>24506</v>
      </c>
      <c r="AC92" s="26"/>
      <c r="AD92" s="29"/>
    </row>
    <row r="93" spans="1:30" ht="24.75" customHeight="1" thickBot="1" thickTop="1">
      <c r="A93" s="138"/>
      <c r="B93" s="143"/>
      <c r="C93" s="21" t="s">
        <v>19</v>
      </c>
      <c r="D93" s="75">
        <f>D92-Z66</f>
        <v>-22</v>
      </c>
      <c r="E93" s="30">
        <f>D93/Z66</f>
        <v>-0.015161957270847692</v>
      </c>
      <c r="F93" s="75">
        <f>F92-D92</f>
        <v>60</v>
      </c>
      <c r="G93" s="30">
        <f>F93/D92</f>
        <v>0.04198740377886634</v>
      </c>
      <c r="H93" s="75">
        <f>H92-F92</f>
        <v>352</v>
      </c>
      <c r="I93" s="30">
        <f>H93/F92</f>
        <v>0.2364002686366689</v>
      </c>
      <c r="J93" s="75">
        <f>J92-H92</f>
        <v>142</v>
      </c>
      <c r="K93" s="30">
        <f>J93/H92</f>
        <v>0.07713199348180337</v>
      </c>
      <c r="L93" s="75">
        <f>L92-J92</f>
        <v>788</v>
      </c>
      <c r="M93" s="30">
        <f>L93/J92</f>
        <v>0.3973777105395865</v>
      </c>
      <c r="N93" s="66">
        <f>N92-L92</f>
        <v>-471</v>
      </c>
      <c r="O93" s="42">
        <f>N93/L92</f>
        <v>-0.16997473836160232</v>
      </c>
      <c r="P93" s="66">
        <f>P92-N92</f>
        <v>-123</v>
      </c>
      <c r="Q93" s="42">
        <f>P93/N92</f>
        <v>-0.05347826086956522</v>
      </c>
      <c r="R93" s="66">
        <f>R92-P92</f>
        <v>-438</v>
      </c>
      <c r="S93" s="42">
        <f>R93/P92</f>
        <v>-0.20119430408819478</v>
      </c>
      <c r="T93" s="66">
        <f>T92-R92</f>
        <v>859</v>
      </c>
      <c r="U93" s="42">
        <f>T93/R92</f>
        <v>0.49396204715353653</v>
      </c>
      <c r="V93" s="66">
        <f>V92-T92</f>
        <v>-288</v>
      </c>
      <c r="W93" s="42">
        <f>V93/T92</f>
        <v>-0.11085450346420324</v>
      </c>
      <c r="X93" s="66">
        <f>X92-V92</f>
        <v>-265</v>
      </c>
      <c r="Y93" s="42">
        <f>X93/V92</f>
        <v>-0.11471861471861472</v>
      </c>
      <c r="Z93" s="72">
        <f>Z92-X92</f>
        <v>-221</v>
      </c>
      <c r="AA93" s="54">
        <f>Z93/X92</f>
        <v>-0.10806845965770172</v>
      </c>
      <c r="AB93" s="101">
        <f>X92+Z92</f>
        <v>3869</v>
      </c>
      <c r="AC93" s="48"/>
      <c r="AD93" s="77"/>
    </row>
    <row r="94" spans="1:30" ht="24.75" customHeight="1" thickBot="1" thickTop="1">
      <c r="A94" s="138"/>
      <c r="B94" s="144"/>
      <c r="C94" s="18" t="s">
        <v>20</v>
      </c>
      <c r="D94" s="67">
        <f>D92-D66</f>
        <v>462</v>
      </c>
      <c r="E94" s="31">
        <f>D94/D66</f>
        <v>0.47776628748707345</v>
      </c>
      <c r="F94" s="67">
        <f>F93-F66</f>
        <v>-1275</v>
      </c>
      <c r="G94" s="31">
        <f>F94/F66</f>
        <v>-0.9550561797752809</v>
      </c>
      <c r="H94" s="67">
        <f>H93-H66</f>
        <v>-1600</v>
      </c>
      <c r="I94" s="31">
        <f>H94/H66</f>
        <v>-0.819672131147541</v>
      </c>
      <c r="J94" s="67">
        <f>J93-J66</f>
        <v>-1914</v>
      </c>
      <c r="K94" s="31">
        <f>J94/J66</f>
        <v>-0.9309338521400778</v>
      </c>
      <c r="L94" s="67">
        <f>L93-L66</f>
        <v>-1297</v>
      </c>
      <c r="M94" s="31">
        <f>L94/L66</f>
        <v>-0.6220623501199041</v>
      </c>
      <c r="N94" s="67">
        <f>N93-N66</f>
        <v>-3404</v>
      </c>
      <c r="O94" s="31">
        <f>N94/N66</f>
        <v>-1.1605864302761677</v>
      </c>
      <c r="P94" s="67">
        <f>P93-P66</f>
        <v>-2347</v>
      </c>
      <c r="Q94" s="31">
        <f>P94/P66</f>
        <v>-1.0553057553956835</v>
      </c>
      <c r="R94" s="67">
        <f>R93-R66</f>
        <v>-2357</v>
      </c>
      <c r="S94" s="31">
        <f>R94/R66</f>
        <v>-1.228243877019281</v>
      </c>
      <c r="T94" s="67">
        <f>T93-T66</f>
        <v>-2111</v>
      </c>
      <c r="U94" s="31">
        <f>T94/T66</f>
        <v>-0.7107744107744107</v>
      </c>
      <c r="V94" s="67">
        <f>V93-V66</f>
        <v>-2955</v>
      </c>
      <c r="W94" s="31">
        <f>V94/V66</f>
        <v>-1.1079865016872892</v>
      </c>
      <c r="X94" s="67">
        <f>X93-X66</f>
        <v>-2183</v>
      </c>
      <c r="Y94" s="31">
        <f>X94/X66</f>
        <v>-1.1381647549530762</v>
      </c>
      <c r="Z94" s="72">
        <f>Z93-Z66</f>
        <v>-1672</v>
      </c>
      <c r="AA94" s="54">
        <f>Z94/Z66</f>
        <v>-1.1523087525844244</v>
      </c>
      <c r="AB94" s="40"/>
      <c r="AC94" s="48"/>
      <c r="AD94" s="47"/>
    </row>
    <row r="95" spans="1:30" ht="24.75" customHeight="1" thickBot="1" thickTop="1">
      <c r="A95" s="138" t="s">
        <v>10</v>
      </c>
      <c r="B95" s="142" t="s">
        <v>17</v>
      </c>
      <c r="C95" s="20"/>
      <c r="D95" s="69">
        <v>617</v>
      </c>
      <c r="E95" s="23" t="s">
        <v>24</v>
      </c>
      <c r="F95" s="69">
        <v>784</v>
      </c>
      <c r="G95" s="23" t="s">
        <v>24</v>
      </c>
      <c r="H95" s="69">
        <v>937</v>
      </c>
      <c r="I95" s="23" t="s">
        <v>24</v>
      </c>
      <c r="J95" s="69">
        <v>695</v>
      </c>
      <c r="K95" s="23" t="s">
        <v>24</v>
      </c>
      <c r="L95" s="69">
        <v>620</v>
      </c>
      <c r="M95" s="23" t="s">
        <v>24</v>
      </c>
      <c r="N95" s="69">
        <v>581</v>
      </c>
      <c r="O95" s="23" t="s">
        <v>24</v>
      </c>
      <c r="P95" s="69">
        <v>780</v>
      </c>
      <c r="Q95" s="23" t="s">
        <v>24</v>
      </c>
      <c r="R95" s="69">
        <v>1295</v>
      </c>
      <c r="S95" s="23" t="s">
        <v>24</v>
      </c>
      <c r="T95" s="69">
        <v>867</v>
      </c>
      <c r="U95" s="23" t="s">
        <v>24</v>
      </c>
      <c r="V95" s="69">
        <v>795</v>
      </c>
      <c r="W95" s="23" t="s">
        <v>24</v>
      </c>
      <c r="X95" s="69">
        <v>663</v>
      </c>
      <c r="Y95" s="23" t="s">
        <v>24</v>
      </c>
      <c r="Z95" s="74">
        <v>789</v>
      </c>
      <c r="AA95" s="49" t="s">
        <v>24</v>
      </c>
      <c r="AB95" s="39">
        <f>D95+F95+H95+J95+L95+N95+P95+R95+T95+V95+X95+Z95</f>
        <v>9423</v>
      </c>
      <c r="AC95" s="26"/>
      <c r="AD95" s="29"/>
    </row>
    <row r="96" spans="1:30" ht="24.75" customHeight="1" thickBot="1" thickTop="1">
      <c r="A96" s="138"/>
      <c r="B96" s="143"/>
      <c r="C96" s="21" t="s">
        <v>19</v>
      </c>
      <c r="D96" s="75">
        <f>D95-Z69</f>
        <v>-211</v>
      </c>
      <c r="E96" s="30">
        <f>D96/Z69</f>
        <v>-0.25483091787439616</v>
      </c>
      <c r="F96" s="75">
        <f>F95-D95</f>
        <v>167</v>
      </c>
      <c r="G96" s="30">
        <f>F96/D95</f>
        <v>0.2706645056726094</v>
      </c>
      <c r="H96" s="75">
        <f>H95-F95</f>
        <v>153</v>
      </c>
      <c r="I96" s="30">
        <f>H96/F95</f>
        <v>0.1951530612244898</v>
      </c>
      <c r="J96" s="75">
        <f>J95-H95</f>
        <v>-242</v>
      </c>
      <c r="K96" s="30">
        <f>J96/H95</f>
        <v>-0.25827107790821774</v>
      </c>
      <c r="L96" s="75">
        <f>L95-J95</f>
        <v>-75</v>
      </c>
      <c r="M96" s="30">
        <f>L96/J95</f>
        <v>-0.1079136690647482</v>
      </c>
      <c r="N96" s="66">
        <f>N95-L95</f>
        <v>-39</v>
      </c>
      <c r="O96" s="42">
        <f>N96/L95</f>
        <v>-0.06290322580645161</v>
      </c>
      <c r="P96" s="66">
        <f>P95-N95</f>
        <v>199</v>
      </c>
      <c r="Q96" s="42">
        <f>P96/N95</f>
        <v>0.342512908777969</v>
      </c>
      <c r="R96" s="66">
        <f>R95-P95</f>
        <v>515</v>
      </c>
      <c r="S96" s="42">
        <f>R96/P95</f>
        <v>0.6602564102564102</v>
      </c>
      <c r="T96" s="66">
        <f>T95-R95</f>
        <v>-428</v>
      </c>
      <c r="U96" s="42">
        <f>T96/R95</f>
        <v>-0.3305019305019305</v>
      </c>
      <c r="V96" s="66">
        <f>V95-T95</f>
        <v>-72</v>
      </c>
      <c r="W96" s="42">
        <f>V96/T95</f>
        <v>-0.08304498269896193</v>
      </c>
      <c r="X96" s="66">
        <f>X95-V95</f>
        <v>-132</v>
      </c>
      <c r="Y96" s="42">
        <f>X96/V95</f>
        <v>-0.1660377358490566</v>
      </c>
      <c r="Z96" s="72">
        <f>Z95-X95</f>
        <v>126</v>
      </c>
      <c r="AA96" s="54">
        <f>Z96/X95</f>
        <v>0.19004524886877827</v>
      </c>
      <c r="AB96" s="101">
        <f>X95+Z95</f>
        <v>1452</v>
      </c>
      <c r="AC96" s="48"/>
      <c r="AD96" s="77"/>
    </row>
    <row r="97" spans="1:30" ht="24.75" customHeight="1" thickBot="1" thickTop="1">
      <c r="A97" s="138"/>
      <c r="B97" s="144"/>
      <c r="C97" s="18" t="s">
        <v>20</v>
      </c>
      <c r="D97" s="67">
        <f>D95-D69</f>
        <v>-98</v>
      </c>
      <c r="E97" s="31">
        <f>D97/D69</f>
        <v>-0.13706293706293707</v>
      </c>
      <c r="F97" s="67">
        <f>F95-F69</f>
        <v>241</v>
      </c>
      <c r="G97" s="31">
        <f>F97/F69</f>
        <v>0.4438305709023941</v>
      </c>
      <c r="H97" s="67">
        <f>H95-H69</f>
        <v>-158</v>
      </c>
      <c r="I97" s="31">
        <f>H97/H69</f>
        <v>-0.14429223744292238</v>
      </c>
      <c r="J97" s="67">
        <f>J95-J69</f>
        <v>-202</v>
      </c>
      <c r="K97" s="31">
        <f>J97/J69</f>
        <v>-0.22519509476031216</v>
      </c>
      <c r="L97" s="67">
        <f>L95-L69</f>
        <v>-102</v>
      </c>
      <c r="M97" s="31">
        <f>L97/L69</f>
        <v>-0.14127423822714683</v>
      </c>
      <c r="N97" s="67">
        <f>N95-N69</f>
        <v>-429</v>
      </c>
      <c r="O97" s="31">
        <f>N97/N69</f>
        <v>-0.42475247524752474</v>
      </c>
      <c r="P97" s="67">
        <f>P95-P69</f>
        <v>-707</v>
      </c>
      <c r="Q97" s="31">
        <f>P97/P69</f>
        <v>-0.4754539340954943</v>
      </c>
      <c r="R97" s="67">
        <f>R95-R69</f>
        <v>-421</v>
      </c>
      <c r="S97" s="31">
        <f>R97/R69</f>
        <v>-0.24533799533799533</v>
      </c>
      <c r="T97" s="67">
        <f>T95-T69</f>
        <v>-243</v>
      </c>
      <c r="U97" s="31">
        <f>T97/T69</f>
        <v>-0.21891891891891893</v>
      </c>
      <c r="V97" s="67">
        <f>V95-V69</f>
        <v>104</v>
      </c>
      <c r="W97" s="31">
        <f>V97/V69</f>
        <v>0.15050651230101303</v>
      </c>
      <c r="X97" s="67">
        <f>X95-X69</f>
        <v>-75</v>
      </c>
      <c r="Y97" s="31">
        <f>X97/X69</f>
        <v>-0.1016260162601626</v>
      </c>
      <c r="Z97" s="72">
        <f>Z95-Z69</f>
        <v>-39</v>
      </c>
      <c r="AA97" s="54">
        <f>Z97/Z69</f>
        <v>-0.04710144927536232</v>
      </c>
      <c r="AB97" s="40"/>
      <c r="AC97" s="76"/>
      <c r="AD97" s="47"/>
    </row>
    <row r="98" spans="1:30" ht="24.75" customHeight="1" thickBot="1" thickTop="1">
      <c r="A98" s="138" t="s">
        <v>11</v>
      </c>
      <c r="B98" s="142" t="s">
        <v>15</v>
      </c>
      <c r="C98" s="20"/>
      <c r="D98" s="69">
        <v>3590</v>
      </c>
      <c r="E98" s="23" t="s">
        <v>24</v>
      </c>
      <c r="F98" s="69">
        <v>3628</v>
      </c>
      <c r="G98" s="23" t="s">
        <v>24</v>
      </c>
      <c r="H98" s="69">
        <v>4506</v>
      </c>
      <c r="I98" s="23" t="s">
        <v>24</v>
      </c>
      <c r="J98" s="69">
        <v>3292</v>
      </c>
      <c r="K98" s="23" t="s">
        <v>24</v>
      </c>
      <c r="L98" s="69">
        <v>2917</v>
      </c>
      <c r="M98" s="23" t="s">
        <v>24</v>
      </c>
      <c r="N98" s="69">
        <v>2697</v>
      </c>
      <c r="O98" s="23" t="s">
        <v>24</v>
      </c>
      <c r="P98" s="69">
        <v>3137</v>
      </c>
      <c r="Q98" s="23" t="s">
        <v>24</v>
      </c>
      <c r="R98" s="69">
        <v>2940</v>
      </c>
      <c r="S98" s="23" t="s">
        <v>24</v>
      </c>
      <c r="T98" s="69">
        <v>3663</v>
      </c>
      <c r="U98" s="23" t="s">
        <v>24</v>
      </c>
      <c r="V98" s="69">
        <v>3213</v>
      </c>
      <c r="W98" s="23" t="s">
        <v>24</v>
      </c>
      <c r="X98" s="69">
        <v>3454</v>
      </c>
      <c r="Y98" s="23" t="s">
        <v>24</v>
      </c>
      <c r="Z98" s="74">
        <v>4399</v>
      </c>
      <c r="AA98" s="49" t="s">
        <v>24</v>
      </c>
      <c r="AB98" s="39">
        <f>D98+F98+H98+J98+L98+N98+P98+R98+T98+V98+X98+Z98</f>
        <v>41436</v>
      </c>
      <c r="AC98" s="26"/>
      <c r="AD98" s="29"/>
    </row>
    <row r="99" spans="1:30" ht="24.75" customHeight="1" thickBot="1" thickTop="1">
      <c r="A99" s="138"/>
      <c r="B99" s="143"/>
      <c r="C99" s="21" t="s">
        <v>19</v>
      </c>
      <c r="D99" s="75">
        <f>D98-Z72</f>
        <v>-660</v>
      </c>
      <c r="E99" s="30">
        <f>D99/Z72</f>
        <v>-0.15529411764705883</v>
      </c>
      <c r="F99" s="75">
        <f>F98-D98</f>
        <v>38</v>
      </c>
      <c r="G99" s="30">
        <f>F99/D98</f>
        <v>0.010584958217270195</v>
      </c>
      <c r="H99" s="75">
        <f>H98-F98</f>
        <v>878</v>
      </c>
      <c r="I99" s="30">
        <f>H99/F98</f>
        <v>0.24200661521499447</v>
      </c>
      <c r="J99" s="75">
        <f>J98-H98</f>
        <v>-1214</v>
      </c>
      <c r="K99" s="30">
        <f>J99/H98</f>
        <v>-0.2694185530403906</v>
      </c>
      <c r="L99" s="75">
        <f>L98-J98</f>
        <v>-375</v>
      </c>
      <c r="M99" s="30">
        <f>L99/J98</f>
        <v>-0.11391251518833535</v>
      </c>
      <c r="N99" s="66">
        <f>N98-L98</f>
        <v>-220</v>
      </c>
      <c r="O99" s="42">
        <f>N99/L98</f>
        <v>-0.07541995200548508</v>
      </c>
      <c r="P99" s="66">
        <f>P98-N98</f>
        <v>440</v>
      </c>
      <c r="Q99" s="42">
        <f>P99/N98</f>
        <v>0.1631442343344457</v>
      </c>
      <c r="R99" s="66">
        <f>R98-P98</f>
        <v>-197</v>
      </c>
      <c r="S99" s="42">
        <f>R99/P98</f>
        <v>-0.06279885240675805</v>
      </c>
      <c r="T99" s="66">
        <f>T98-R98</f>
        <v>723</v>
      </c>
      <c r="U99" s="42">
        <f>T99/R98</f>
        <v>0.24591836734693878</v>
      </c>
      <c r="V99" s="66">
        <f>V98-T98</f>
        <v>-450</v>
      </c>
      <c r="W99" s="42">
        <f>V99/T98</f>
        <v>-0.12285012285012285</v>
      </c>
      <c r="X99" s="66">
        <f>X98-V98</f>
        <v>241</v>
      </c>
      <c r="Y99" s="42">
        <f>X99/V98</f>
        <v>0.07500778089013384</v>
      </c>
      <c r="Z99" s="72">
        <f>Z98-X98</f>
        <v>945</v>
      </c>
      <c r="AA99" s="54">
        <f>Z99/X98</f>
        <v>0.2735958309206717</v>
      </c>
      <c r="AB99" s="101">
        <f>X98+Z98</f>
        <v>7853</v>
      </c>
      <c r="AC99" s="12"/>
      <c r="AD99" s="77"/>
    </row>
    <row r="100" spans="1:29" ht="24.75" customHeight="1" thickBot="1" thickTop="1">
      <c r="A100" s="138"/>
      <c r="B100" s="144"/>
      <c r="C100" s="18" t="s">
        <v>20</v>
      </c>
      <c r="D100" s="67">
        <f>D98-D72</f>
        <v>-70</v>
      </c>
      <c r="E100" s="31">
        <f>D100/D72</f>
        <v>-0.01912568306010929</v>
      </c>
      <c r="F100" s="67">
        <f>F98-F72</f>
        <v>-23</v>
      </c>
      <c r="G100" s="31">
        <f>F100/F72</f>
        <v>-0.006299643933168995</v>
      </c>
      <c r="H100" s="67">
        <f>H98-H72</f>
        <v>1017</v>
      </c>
      <c r="I100" s="31">
        <f>H100/H72</f>
        <v>0.29148753224419605</v>
      </c>
      <c r="J100" s="67">
        <f>J98-J72</f>
        <v>596</v>
      </c>
      <c r="K100" s="31">
        <f>J100/J72</f>
        <v>0.22106824925816024</v>
      </c>
      <c r="L100" s="67">
        <f>L98-L72</f>
        <v>528</v>
      </c>
      <c r="M100" s="31">
        <f>L100/L72</f>
        <v>0.22101297614064463</v>
      </c>
      <c r="N100" s="67">
        <f>N98-N72</f>
        <v>-138</v>
      </c>
      <c r="O100" s="31">
        <f>N100/N72</f>
        <v>-0.04867724867724868</v>
      </c>
      <c r="P100" s="67">
        <f>P98-P72</f>
        <v>91</v>
      </c>
      <c r="Q100" s="31">
        <f>P100/P72</f>
        <v>0.029875246224556794</v>
      </c>
      <c r="R100" s="67">
        <f>R98-R72</f>
        <v>331</v>
      </c>
      <c r="S100" s="31">
        <f>R100/R72</f>
        <v>0.12686853200459947</v>
      </c>
      <c r="T100" s="67">
        <f>T98-T72</f>
        <v>553</v>
      </c>
      <c r="U100" s="31">
        <f>T100/T72</f>
        <v>0.17781350482315111</v>
      </c>
      <c r="V100" s="67">
        <f>V98-V72</f>
        <v>103</v>
      </c>
      <c r="W100" s="31">
        <f>V100/V72</f>
        <v>0.033118971061093246</v>
      </c>
      <c r="X100" s="67">
        <f>X98-X72</f>
        <v>-135</v>
      </c>
      <c r="Y100" s="31">
        <f>X100/X72</f>
        <v>-0.03761493452215102</v>
      </c>
      <c r="Z100" s="72">
        <f>Z98-Z72</f>
        <v>149</v>
      </c>
      <c r="AA100" s="54">
        <f>Z100/Z72</f>
        <v>0.03505882352941177</v>
      </c>
      <c r="AB100" s="10"/>
      <c r="AC100" s="9"/>
    </row>
    <row r="101" spans="1:29" ht="24.75" customHeight="1" thickBot="1">
      <c r="A101" s="141" t="s">
        <v>12</v>
      </c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0"/>
      <c r="AC101" s="9"/>
    </row>
    <row r="102" spans="1:29" ht="24.75" customHeight="1" thickBot="1">
      <c r="A102" s="138" t="s">
        <v>13</v>
      </c>
      <c r="B102" s="142" t="s">
        <v>14</v>
      </c>
      <c r="C102" s="5"/>
      <c r="D102" s="69">
        <v>2283</v>
      </c>
      <c r="E102" s="23" t="s">
        <v>24</v>
      </c>
      <c r="F102" s="69">
        <v>2541</v>
      </c>
      <c r="G102" s="23" t="s">
        <v>24</v>
      </c>
      <c r="H102" s="69">
        <v>2601</v>
      </c>
      <c r="I102" s="23" t="s">
        <v>24</v>
      </c>
      <c r="J102" s="69">
        <v>2641</v>
      </c>
      <c r="K102" s="23" t="s">
        <v>24</v>
      </c>
      <c r="L102" s="69">
        <v>2487</v>
      </c>
      <c r="M102" s="23" t="s">
        <v>24</v>
      </c>
      <c r="N102" s="69">
        <v>2415</v>
      </c>
      <c r="O102" s="23" t="s">
        <v>24</v>
      </c>
      <c r="P102" s="69">
        <v>2530</v>
      </c>
      <c r="Q102" s="23" t="s">
        <v>24</v>
      </c>
      <c r="R102" s="69">
        <v>2621</v>
      </c>
      <c r="S102" s="23" t="s">
        <v>24</v>
      </c>
      <c r="T102" s="69">
        <v>2478</v>
      </c>
      <c r="U102" s="23" t="s">
        <v>24</v>
      </c>
      <c r="V102" s="69">
        <v>2333</v>
      </c>
      <c r="W102" s="23" t="s">
        <v>24</v>
      </c>
      <c r="X102" s="69">
        <v>2306</v>
      </c>
      <c r="Y102" s="23" t="s">
        <v>24</v>
      </c>
      <c r="Z102" s="82">
        <v>2313</v>
      </c>
      <c r="AA102" s="83" t="s">
        <v>24</v>
      </c>
      <c r="AB102" s="10"/>
      <c r="AC102" s="9"/>
    </row>
    <row r="103" spans="1:29" ht="24.75" customHeight="1" thickBot="1" thickTop="1">
      <c r="A103" s="138"/>
      <c r="B103" s="143"/>
      <c r="C103" s="21" t="s">
        <v>19</v>
      </c>
      <c r="D103" s="75">
        <f>D102-Z76</f>
        <v>-216</v>
      </c>
      <c r="E103" s="30">
        <f>D103/Z76</f>
        <v>-0.08643457382953182</v>
      </c>
      <c r="F103" s="75">
        <f>F102-D102</f>
        <v>258</v>
      </c>
      <c r="G103" s="30">
        <f>F103/D102</f>
        <v>0.11300919842312747</v>
      </c>
      <c r="H103" s="75">
        <f>H102-F102</f>
        <v>60</v>
      </c>
      <c r="I103" s="30">
        <f>H103/F102</f>
        <v>0.023612750885478158</v>
      </c>
      <c r="J103" s="75">
        <f>J102-H102</f>
        <v>40</v>
      </c>
      <c r="K103" s="30">
        <f>J103/H102</f>
        <v>0.015378700499807767</v>
      </c>
      <c r="L103" s="75">
        <f>L102-J102</f>
        <v>-154</v>
      </c>
      <c r="M103" s="30">
        <f>L103/J102</f>
        <v>-0.05831124574024991</v>
      </c>
      <c r="N103" s="66">
        <f>N102-L102</f>
        <v>-72</v>
      </c>
      <c r="O103" s="42">
        <f>N103/L102</f>
        <v>-0.028950542822677925</v>
      </c>
      <c r="P103" s="66">
        <f>P102-N102</f>
        <v>115</v>
      </c>
      <c r="Q103" s="42">
        <f>P103/N102</f>
        <v>0.047619047619047616</v>
      </c>
      <c r="R103" s="66">
        <f>R102-P102</f>
        <v>91</v>
      </c>
      <c r="S103" s="42">
        <f>R103/P102</f>
        <v>0.03596837944664032</v>
      </c>
      <c r="T103" s="66">
        <f>T102-R102</f>
        <v>-143</v>
      </c>
      <c r="U103" s="42">
        <f>T103/R102</f>
        <v>-0.0545593285005723</v>
      </c>
      <c r="V103" s="66">
        <f>V102-T102</f>
        <v>-145</v>
      </c>
      <c r="W103" s="42">
        <f>V103/T102</f>
        <v>-0.05851493139628733</v>
      </c>
      <c r="X103" s="66">
        <f>X102-V102</f>
        <v>-27</v>
      </c>
      <c r="Y103" s="42">
        <f>X103/V102</f>
        <v>-0.011573081868838405</v>
      </c>
      <c r="Z103" s="72">
        <f>Z102-X102</f>
        <v>7</v>
      </c>
      <c r="AA103" s="54">
        <f>Z103/X102</f>
        <v>0.003035559410234172</v>
      </c>
      <c r="AB103" s="10"/>
      <c r="AC103" s="9"/>
    </row>
    <row r="104" spans="1:29" ht="24.75" customHeight="1" thickBot="1" thickTop="1">
      <c r="A104" s="138"/>
      <c r="B104" s="144"/>
      <c r="C104" s="18" t="s">
        <v>20</v>
      </c>
      <c r="D104" s="67">
        <f>D102-D76</f>
        <v>-2102</v>
      </c>
      <c r="E104" s="31">
        <f>D104/D76</f>
        <v>-0.47936145952109466</v>
      </c>
      <c r="F104" s="67">
        <f>F102-F76</f>
        <v>-2461</v>
      </c>
      <c r="G104" s="31">
        <f>F104/F76</f>
        <v>-0.4920031987205118</v>
      </c>
      <c r="H104" s="67">
        <f>H102-H76</f>
        <v>-2091</v>
      </c>
      <c r="I104" s="31">
        <f>H104/H76</f>
        <v>-0.44565217391304346</v>
      </c>
      <c r="J104" s="67">
        <f>J102-J76</f>
        <v>-1879</v>
      </c>
      <c r="K104" s="31">
        <f>J104/J76</f>
        <v>-0.4157079646017699</v>
      </c>
      <c r="L104" s="67">
        <f>L102-L76</f>
        <v>-1519</v>
      </c>
      <c r="M104" s="31">
        <f>L104/L76</f>
        <v>-0.37918122815776334</v>
      </c>
      <c r="N104" s="67">
        <f>N102-N76</f>
        <v>-1343</v>
      </c>
      <c r="O104" s="31">
        <f>N104/N76</f>
        <v>-0.3573709419904204</v>
      </c>
      <c r="P104" s="67">
        <f>P102-P76</f>
        <v>-869</v>
      </c>
      <c r="Q104" s="31">
        <f>P104/P76</f>
        <v>-0.255663430420712</v>
      </c>
      <c r="R104" s="67">
        <f>R102-R76</f>
        <v>-285</v>
      </c>
      <c r="S104" s="31">
        <f>R104/R76</f>
        <v>-0.09807295251204405</v>
      </c>
      <c r="T104" s="67">
        <f>T102-T76</f>
        <v>-240</v>
      </c>
      <c r="U104" s="31">
        <f>T104/T76</f>
        <v>-0.08830022075055188</v>
      </c>
      <c r="V104" s="67">
        <f>V102-V76</f>
        <v>-289</v>
      </c>
      <c r="W104" s="31">
        <f>V104/V76</f>
        <v>-0.11022120518688025</v>
      </c>
      <c r="X104" s="67">
        <f>X102-X76</f>
        <v>-272</v>
      </c>
      <c r="Y104" s="31">
        <f>X104/X76</f>
        <v>-0.10550814584949574</v>
      </c>
      <c r="Z104" s="72">
        <f>Z102-Z76</f>
        <v>-186</v>
      </c>
      <c r="AA104" s="54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88" t="s">
        <v>67</v>
      </c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38" t="s">
        <v>0</v>
      </c>
      <c r="B108" s="166" t="s">
        <v>1</v>
      </c>
      <c r="C108" s="153"/>
      <c r="D108" s="141" t="s">
        <v>65</v>
      </c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5"/>
      <c r="AB108" s="145" t="s">
        <v>21</v>
      </c>
      <c r="AC108" s="148" t="s">
        <v>22</v>
      </c>
      <c r="AD108" s="149"/>
    </row>
    <row r="109" spans="1:30" ht="18.75" customHeight="1" thickBot="1" thickTop="1">
      <c r="A109" s="138"/>
      <c r="B109" s="171"/>
      <c r="C109" s="138"/>
      <c r="D109" s="139" t="s">
        <v>4</v>
      </c>
      <c r="E109" s="140"/>
      <c r="F109" s="139" t="s">
        <v>5</v>
      </c>
      <c r="G109" s="140"/>
      <c r="H109" s="139" t="s">
        <v>25</v>
      </c>
      <c r="I109" s="140"/>
      <c r="J109" s="139" t="s">
        <v>26</v>
      </c>
      <c r="K109" s="140"/>
      <c r="L109" s="139" t="s">
        <v>27</v>
      </c>
      <c r="M109" s="140"/>
      <c r="N109" s="139" t="s">
        <v>28</v>
      </c>
      <c r="O109" s="140"/>
      <c r="P109" s="139" t="s">
        <v>29</v>
      </c>
      <c r="Q109" s="140"/>
      <c r="R109" s="139" t="s">
        <v>35</v>
      </c>
      <c r="S109" s="140"/>
      <c r="T109" s="139" t="s">
        <v>36</v>
      </c>
      <c r="U109" s="140"/>
      <c r="V109" s="139" t="s">
        <v>37</v>
      </c>
      <c r="W109" s="140"/>
      <c r="X109" s="139" t="s">
        <v>38</v>
      </c>
      <c r="Y109" s="140"/>
      <c r="Z109" s="159" t="s">
        <v>39</v>
      </c>
      <c r="AA109" s="160"/>
      <c r="AB109" s="146"/>
      <c r="AC109" s="150"/>
      <c r="AD109" s="151"/>
    </row>
    <row r="110" spans="1:30" ht="17.25" customHeight="1" thickBot="1" thickTop="1">
      <c r="A110" s="2"/>
      <c r="B110" s="1"/>
      <c r="C110" s="168" t="s">
        <v>33</v>
      </c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80"/>
      <c r="AB110" s="147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6"/>
      <c r="G111" s="4"/>
      <c r="H111" s="37"/>
      <c r="I111" s="16"/>
      <c r="J111" s="36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73"/>
      <c r="AC111" s="162"/>
      <c r="AD111" s="163"/>
    </row>
    <row r="112" spans="1:30" ht="27.75" customHeight="1" thickBot="1" thickTop="1">
      <c r="A112" s="138" t="s">
        <v>6</v>
      </c>
      <c r="B112" s="142" t="s">
        <v>7</v>
      </c>
      <c r="C112" s="7"/>
      <c r="D112" s="65">
        <v>154850</v>
      </c>
      <c r="E112" s="22" t="s">
        <v>24</v>
      </c>
      <c r="F112" s="65">
        <v>155787</v>
      </c>
      <c r="G112" s="22" t="s">
        <v>24</v>
      </c>
      <c r="H112" s="65">
        <v>155890</v>
      </c>
      <c r="I112" s="22" t="s">
        <v>24</v>
      </c>
      <c r="J112" s="65">
        <v>154479</v>
      </c>
      <c r="K112" s="22" t="s">
        <v>24</v>
      </c>
      <c r="L112" s="65">
        <v>152349</v>
      </c>
      <c r="M112" s="22" t="s">
        <v>24</v>
      </c>
      <c r="N112" s="65">
        <v>151596</v>
      </c>
      <c r="O112" s="22" t="s">
        <v>24</v>
      </c>
      <c r="P112" s="65">
        <v>151894</v>
      </c>
      <c r="Q112" s="22" t="s">
        <v>24</v>
      </c>
      <c r="R112" s="65">
        <v>151910</v>
      </c>
      <c r="S112" s="22" t="s">
        <v>24</v>
      </c>
      <c r="T112" s="65">
        <v>151972</v>
      </c>
      <c r="U112" s="22" t="s">
        <v>24</v>
      </c>
      <c r="V112" s="65">
        <v>151938</v>
      </c>
      <c r="W112" s="22" t="s">
        <v>24</v>
      </c>
      <c r="X112" s="65">
        <v>152580</v>
      </c>
      <c r="Y112" s="22" t="s">
        <v>24</v>
      </c>
      <c r="Z112" s="71">
        <v>153458</v>
      </c>
      <c r="AA112" s="49" t="s">
        <v>24</v>
      </c>
      <c r="AB112" s="178"/>
      <c r="AC112" s="194"/>
      <c r="AD112" s="57"/>
    </row>
    <row r="113" spans="1:29" ht="27.75" customHeight="1" thickBot="1" thickTop="1">
      <c r="A113" s="138"/>
      <c r="B113" s="143"/>
      <c r="C113" s="17" t="s">
        <v>19</v>
      </c>
      <c r="D113" s="75">
        <f>D112-Z86</f>
        <v>1315</v>
      </c>
      <c r="E113" s="30">
        <f>D113/Z86</f>
        <v>0.008564822353209366</v>
      </c>
      <c r="F113" s="75">
        <f>F112-D112</f>
        <v>937</v>
      </c>
      <c r="G113" s="30">
        <f>F113/D112</f>
        <v>0.006051017113335486</v>
      </c>
      <c r="H113" s="75">
        <f>H112-F112</f>
        <v>103</v>
      </c>
      <c r="I113" s="30">
        <f>H113/F112</f>
        <v>0.0006611591467837496</v>
      </c>
      <c r="J113" s="75">
        <f>J112-H112</f>
        <v>-1411</v>
      </c>
      <c r="K113" s="30">
        <f>J113/H112</f>
        <v>-0.009051254089422029</v>
      </c>
      <c r="L113" s="75">
        <f>L112-J112</f>
        <v>-2130</v>
      </c>
      <c r="M113" s="30">
        <f>L113/J112</f>
        <v>-0.0137882819023945</v>
      </c>
      <c r="N113" s="66">
        <f>N112-L112</f>
        <v>-753</v>
      </c>
      <c r="O113" s="42">
        <f>N113/L112</f>
        <v>-0.004942598901207097</v>
      </c>
      <c r="P113" s="66">
        <f>P112-N112</f>
        <v>298</v>
      </c>
      <c r="Q113" s="42">
        <f>P113/N112</f>
        <v>0.001965751075226259</v>
      </c>
      <c r="R113" s="66">
        <f>R112-P112</f>
        <v>16</v>
      </c>
      <c r="S113" s="42">
        <f>R113/P112</f>
        <v>0.00010533661632454211</v>
      </c>
      <c r="T113" s="66">
        <f>T112-R112</f>
        <v>62</v>
      </c>
      <c r="U113" s="42">
        <f>T113/R112</f>
        <v>0.00040813639655058916</v>
      </c>
      <c r="V113" s="66">
        <f>V112-T112</f>
        <v>-34</v>
      </c>
      <c r="W113" s="42">
        <f>V113/T112</f>
        <v>-0.00022372542310425603</v>
      </c>
      <c r="X113" s="66">
        <f>X112-V112</f>
        <v>642</v>
      </c>
      <c r="Y113" s="42">
        <f>X113/V112</f>
        <v>0.004225407732101252</v>
      </c>
      <c r="Z113" s="72">
        <f>Z112-X112</f>
        <v>878</v>
      </c>
      <c r="AA113" s="54">
        <f>Z113/X112</f>
        <v>0.005754358369379997</v>
      </c>
      <c r="AB113" s="71">
        <f>(D112+F112+H112+J112+L112+N112+P112+R112+T112+V112+X112+Z112)/12</f>
        <v>153225.25</v>
      </c>
      <c r="AC113" s="9"/>
    </row>
    <row r="114" spans="1:29" ht="27.75" customHeight="1" thickBot="1" thickTop="1">
      <c r="A114" s="138"/>
      <c r="B114" s="144"/>
      <c r="C114" s="18" t="s">
        <v>20</v>
      </c>
      <c r="D114" s="67">
        <f>D112-D86</f>
        <v>6938</v>
      </c>
      <c r="E114" s="31">
        <f>D114/D86</f>
        <v>0.04690626859213586</v>
      </c>
      <c r="F114" s="67">
        <f>F112-F86</f>
        <v>6328</v>
      </c>
      <c r="G114" s="31">
        <f>F114/F86</f>
        <v>0.04233937066352645</v>
      </c>
      <c r="H114" s="67">
        <f>H112-H86</f>
        <v>4814</v>
      </c>
      <c r="I114" s="31">
        <f>H114/H86</f>
        <v>0.03186475681114141</v>
      </c>
      <c r="J114" s="67">
        <f>J112-J86</f>
        <v>3568</v>
      </c>
      <c r="K114" s="31">
        <f>J114/J86</f>
        <v>0.023643074394841992</v>
      </c>
      <c r="L114" s="67">
        <f>L112-L86</f>
        <v>2776</v>
      </c>
      <c r="M114" s="31">
        <f>L114/L86</f>
        <v>0.01855949937488718</v>
      </c>
      <c r="N114" s="67">
        <f>N112-N86</f>
        <v>2486</v>
      </c>
      <c r="O114" s="31">
        <f>N114/N86</f>
        <v>0.016672255381932802</v>
      </c>
      <c r="P114" s="67">
        <f>P112-P86</f>
        <v>2321</v>
      </c>
      <c r="Q114" s="31">
        <f>P114/P86</f>
        <v>0.01551750650184191</v>
      </c>
      <c r="R114" s="67">
        <f>R112-R86</f>
        <v>2145</v>
      </c>
      <c r="S114" s="31">
        <f>R114/R86</f>
        <v>0.014322438486962909</v>
      </c>
      <c r="T114" s="67">
        <f>T112-T86</f>
        <v>1303</v>
      </c>
      <c r="U114" s="31">
        <f>T114/T86</f>
        <v>0.008648096157802865</v>
      </c>
      <c r="V114" s="67">
        <f>V112-V86</f>
        <v>967</v>
      </c>
      <c r="W114" s="31">
        <f>V114/V86</f>
        <v>0.006405203648382802</v>
      </c>
      <c r="X114" s="67">
        <f>X112-X86</f>
        <v>1004</v>
      </c>
      <c r="Y114" s="31">
        <f>X114/X86</f>
        <v>0.006623739906053729</v>
      </c>
      <c r="Z114" s="72">
        <f>Z112-Z86</f>
        <v>-77</v>
      </c>
      <c r="AA114" s="54">
        <f>Z114/Z86</f>
        <v>-0.0005015143126974306</v>
      </c>
      <c r="AB114" s="10"/>
      <c r="AC114" s="43"/>
    </row>
    <row r="115" spans="1:30" ht="27.75" customHeight="1" thickBot="1" thickTop="1">
      <c r="A115" s="138" t="s">
        <v>8</v>
      </c>
      <c r="B115" s="142" t="s">
        <v>18</v>
      </c>
      <c r="C115" s="19"/>
      <c r="D115" s="68">
        <v>5791</v>
      </c>
      <c r="E115" s="23" t="s">
        <v>24</v>
      </c>
      <c r="F115" s="68">
        <v>4923</v>
      </c>
      <c r="G115" s="23" t="s">
        <v>24</v>
      </c>
      <c r="H115" s="68">
        <v>5360</v>
      </c>
      <c r="I115" s="23" t="s">
        <v>24</v>
      </c>
      <c r="J115" s="68">
        <v>4118</v>
      </c>
      <c r="K115" s="23" t="s">
        <v>24</v>
      </c>
      <c r="L115" s="68">
        <v>4196</v>
      </c>
      <c r="M115" s="23" t="s">
        <v>24</v>
      </c>
      <c r="N115" s="68">
        <v>4682</v>
      </c>
      <c r="O115" s="23" t="s">
        <v>24</v>
      </c>
      <c r="P115" s="68">
        <v>5774</v>
      </c>
      <c r="Q115" s="23" t="s">
        <v>24</v>
      </c>
      <c r="R115" s="68">
        <v>4942</v>
      </c>
      <c r="S115" s="23" t="s">
        <v>24</v>
      </c>
      <c r="T115" s="68">
        <v>5631</v>
      </c>
      <c r="U115" s="23" t="s">
        <v>24</v>
      </c>
      <c r="V115" s="68">
        <v>5931</v>
      </c>
      <c r="W115" s="23" t="s">
        <v>24</v>
      </c>
      <c r="X115" s="68">
        <v>5499</v>
      </c>
      <c r="Y115" s="23" t="s">
        <v>24</v>
      </c>
      <c r="Z115" s="73">
        <v>5778</v>
      </c>
      <c r="AA115" s="49" t="s">
        <v>24</v>
      </c>
      <c r="AB115" s="39">
        <f>D115+F115+H115+J115+L115+N115+P115+R115+T115+V115+X115+Z115</f>
        <v>62625</v>
      </c>
      <c r="AC115" s="26"/>
      <c r="AD115" s="29"/>
    </row>
    <row r="116" spans="1:30" ht="27.75" customHeight="1" thickBot="1" thickTop="1">
      <c r="A116" s="138"/>
      <c r="B116" s="143"/>
      <c r="C116" s="17" t="s">
        <v>19</v>
      </c>
      <c r="D116" s="75">
        <f>D115-Z89</f>
        <v>-762</v>
      </c>
      <c r="E116" s="30">
        <f>D116/Z89</f>
        <v>-0.1162826186479475</v>
      </c>
      <c r="F116" s="75">
        <f>F115-D115</f>
        <v>-868</v>
      </c>
      <c r="G116" s="30">
        <f>F116/D115</f>
        <v>-0.14988775686409947</v>
      </c>
      <c r="H116" s="75">
        <f>H115-F115</f>
        <v>437</v>
      </c>
      <c r="I116" s="30">
        <f>H116/F115</f>
        <v>0.08876701198456226</v>
      </c>
      <c r="J116" s="75">
        <f>J115-H115</f>
        <v>-1242</v>
      </c>
      <c r="K116" s="30">
        <f>J116/H115</f>
        <v>-0.23171641791044775</v>
      </c>
      <c r="L116" s="75">
        <f>L115-J115</f>
        <v>78</v>
      </c>
      <c r="M116" s="30">
        <f>L116/J115</f>
        <v>0.01894123360854784</v>
      </c>
      <c r="N116" s="66">
        <f>N115-L115</f>
        <v>486</v>
      </c>
      <c r="O116" s="42">
        <f>N116/L115</f>
        <v>0.11582459485224023</v>
      </c>
      <c r="P116" s="66">
        <f>P115-N115</f>
        <v>1092</v>
      </c>
      <c r="Q116" s="42">
        <f>P116/N115</f>
        <v>0.23323366082870567</v>
      </c>
      <c r="R116" s="66">
        <f>R115-P115</f>
        <v>-832</v>
      </c>
      <c r="S116" s="42">
        <f>R116/P115</f>
        <v>-0.14409421544856252</v>
      </c>
      <c r="T116" s="66">
        <f>T115-R115</f>
        <v>689</v>
      </c>
      <c r="U116" s="42">
        <f>T116/R115</f>
        <v>0.13941723998381222</v>
      </c>
      <c r="V116" s="66">
        <f>V115-T115</f>
        <v>300</v>
      </c>
      <c r="W116" s="42">
        <f>V116/T115</f>
        <v>0.05327650506126798</v>
      </c>
      <c r="X116" s="66">
        <f>X115-V115</f>
        <v>-432</v>
      </c>
      <c r="Y116" s="42">
        <f>X116/V115</f>
        <v>-0.07283763277693475</v>
      </c>
      <c r="Z116" s="72">
        <f>Z115-X115</f>
        <v>279</v>
      </c>
      <c r="AA116" s="54">
        <f>Z116/X115</f>
        <v>0.05073649754500818</v>
      </c>
      <c r="AB116" s="101">
        <f>V115+X115+Z115</f>
        <v>17208</v>
      </c>
      <c r="AC116" s="48"/>
      <c r="AD116" s="77"/>
    </row>
    <row r="117" spans="1:30" ht="27.75" customHeight="1" thickBot="1" thickTop="1">
      <c r="A117" s="138"/>
      <c r="B117" s="144"/>
      <c r="C117" s="18" t="s">
        <v>20</v>
      </c>
      <c r="D117" s="67">
        <f>D115-D89</f>
        <v>-491</v>
      </c>
      <c r="E117" s="31">
        <f>D117/D89</f>
        <v>-0.07815982171283031</v>
      </c>
      <c r="F117" s="67">
        <f>F115-F89</f>
        <v>-688</v>
      </c>
      <c r="G117" s="31">
        <f>F117/F89</f>
        <v>-0.12261628943147389</v>
      </c>
      <c r="H117" s="67">
        <f>H115-H89</f>
        <v>-1140</v>
      </c>
      <c r="I117" s="31">
        <f>H117/H89</f>
        <v>-0.1753846153846154</v>
      </c>
      <c r="J117" s="67">
        <f>J115-J89</f>
        <v>-678</v>
      </c>
      <c r="K117" s="31">
        <f>J117/J89</f>
        <v>-0.1413678065054212</v>
      </c>
      <c r="L117" s="67">
        <f>L115-L89</f>
        <v>-178</v>
      </c>
      <c r="M117" s="31">
        <f>L117/L89</f>
        <v>-0.04069501600365798</v>
      </c>
      <c r="N117" s="67">
        <f>N115-N89</f>
        <v>138</v>
      </c>
      <c r="O117" s="31">
        <f>N117/N89</f>
        <v>0.030369718309859156</v>
      </c>
      <c r="P117" s="67">
        <f>P115-P89</f>
        <v>389</v>
      </c>
      <c r="Q117" s="31">
        <f>P117/P89</f>
        <v>0.07223769730733519</v>
      </c>
      <c r="R117" s="67">
        <f>R115-R89</f>
        <v>69</v>
      </c>
      <c r="S117" s="31">
        <f>R117/R89</f>
        <v>0.014159655243176687</v>
      </c>
      <c r="T117" s="67">
        <f>T115-T89</f>
        <v>-825</v>
      </c>
      <c r="U117" s="31">
        <f>T117/T89</f>
        <v>-0.12778810408921934</v>
      </c>
      <c r="V117" s="67">
        <f>V115-V89</f>
        <v>377</v>
      </c>
      <c r="W117" s="31">
        <f>V117/V89</f>
        <v>0.06787900612171407</v>
      </c>
      <c r="X117" s="67">
        <f>X115-X89</f>
        <v>-272</v>
      </c>
      <c r="Y117" s="31">
        <f>X117/X89</f>
        <v>-0.047132212788078325</v>
      </c>
      <c r="Z117" s="72">
        <f>Z115-Z89</f>
        <v>-775</v>
      </c>
      <c r="AA117" s="54">
        <f>Z117/Z89</f>
        <v>-0.11826644285060278</v>
      </c>
      <c r="AB117" s="40"/>
      <c r="AC117" s="76"/>
      <c r="AD117" s="47"/>
    </row>
    <row r="118" spans="1:30" ht="27.75" customHeight="1" thickBot="1" thickTop="1">
      <c r="A118" s="138" t="s">
        <v>9</v>
      </c>
      <c r="B118" s="142" t="s">
        <v>16</v>
      </c>
      <c r="C118" s="20"/>
      <c r="D118" s="69">
        <v>1671</v>
      </c>
      <c r="E118" s="23" t="s">
        <v>24</v>
      </c>
      <c r="F118" s="69">
        <v>1499</v>
      </c>
      <c r="G118" s="23" t="s">
        <v>24</v>
      </c>
      <c r="H118" s="69">
        <v>2604</v>
      </c>
      <c r="I118" s="23" t="s">
        <v>24</v>
      </c>
      <c r="J118" s="69">
        <v>2963</v>
      </c>
      <c r="K118" s="23" t="s">
        <v>24</v>
      </c>
      <c r="L118" s="69">
        <v>3359</v>
      </c>
      <c r="M118" s="23" t="s">
        <v>24</v>
      </c>
      <c r="N118" s="69">
        <v>2598</v>
      </c>
      <c r="O118" s="23" t="s">
        <v>24</v>
      </c>
      <c r="P118" s="69">
        <v>2212</v>
      </c>
      <c r="Q118" s="23" t="s">
        <v>24</v>
      </c>
      <c r="R118" s="69">
        <v>2117</v>
      </c>
      <c r="S118" s="23" t="s">
        <v>24</v>
      </c>
      <c r="T118" s="69">
        <v>2380</v>
      </c>
      <c r="U118" s="23" t="s">
        <v>24</v>
      </c>
      <c r="V118" s="69">
        <v>2659</v>
      </c>
      <c r="W118" s="23" t="s">
        <v>24</v>
      </c>
      <c r="X118" s="69">
        <v>1792</v>
      </c>
      <c r="Y118" s="23" t="s">
        <v>24</v>
      </c>
      <c r="Z118" s="74">
        <v>1848</v>
      </c>
      <c r="AA118" s="49" t="s">
        <v>24</v>
      </c>
      <c r="AB118" s="39">
        <f>D118+F118+H118+J118+L118+N118+P118+R118+T118+V118+X118+Z118</f>
        <v>27702</v>
      </c>
      <c r="AC118" s="26"/>
      <c r="AD118" s="29"/>
    </row>
    <row r="119" spans="1:30" ht="27.75" customHeight="1" thickBot="1" thickTop="1">
      <c r="A119" s="138"/>
      <c r="B119" s="143"/>
      <c r="C119" s="21" t="s">
        <v>19</v>
      </c>
      <c r="D119" s="75">
        <f>D118-Z92</f>
        <v>-153</v>
      </c>
      <c r="E119" s="30">
        <f>D119/Z92</f>
        <v>-0.08388157894736842</v>
      </c>
      <c r="F119" s="75">
        <f>F118-D118</f>
        <v>-172</v>
      </c>
      <c r="G119" s="30">
        <f>F119/D118</f>
        <v>-0.10293237582286056</v>
      </c>
      <c r="H119" s="75">
        <f>H118-F118</f>
        <v>1105</v>
      </c>
      <c r="I119" s="30">
        <f>H119/F118</f>
        <v>0.7371581054036024</v>
      </c>
      <c r="J119" s="75">
        <f>J118-H118</f>
        <v>359</v>
      </c>
      <c r="K119" s="30">
        <f>J119/H118</f>
        <v>0.13786482334869432</v>
      </c>
      <c r="L119" s="75">
        <f>L118-J118</f>
        <v>396</v>
      </c>
      <c r="M119" s="30">
        <f>L119/J118</f>
        <v>0.13364832939588256</v>
      </c>
      <c r="N119" s="66">
        <f>N118-L118</f>
        <v>-761</v>
      </c>
      <c r="O119" s="42">
        <f>N119/L118</f>
        <v>-0.22655552247692765</v>
      </c>
      <c r="P119" s="66">
        <f>P118-N118</f>
        <v>-386</v>
      </c>
      <c r="Q119" s="42">
        <f>P119/N118</f>
        <v>-0.14857582755966128</v>
      </c>
      <c r="R119" s="66">
        <f>R118-P118</f>
        <v>-95</v>
      </c>
      <c r="S119" s="42">
        <f>R119/P118</f>
        <v>-0.04294755877034358</v>
      </c>
      <c r="T119" s="66">
        <f>T118-R118</f>
        <v>263</v>
      </c>
      <c r="U119" s="42">
        <f>T119/R118</f>
        <v>0.12423240434577232</v>
      </c>
      <c r="V119" s="66">
        <f>V118-T118</f>
        <v>279</v>
      </c>
      <c r="W119" s="42">
        <f>V119/T118</f>
        <v>0.11722689075630252</v>
      </c>
      <c r="X119" s="66">
        <f>X118-V118</f>
        <v>-867</v>
      </c>
      <c r="Y119" s="42">
        <f>X119/V118</f>
        <v>-0.3260624294847687</v>
      </c>
      <c r="Z119" s="72">
        <f>Z118-X118</f>
        <v>56</v>
      </c>
      <c r="AA119" s="54">
        <f>Z119/X118</f>
        <v>0.03125</v>
      </c>
      <c r="AB119" s="101">
        <f>V118+X118+Z118</f>
        <v>6299</v>
      </c>
      <c r="AC119" s="48"/>
      <c r="AD119" s="77"/>
    </row>
    <row r="120" spans="1:30" ht="27.75" customHeight="1" thickBot="1" thickTop="1">
      <c r="A120" s="138"/>
      <c r="B120" s="144"/>
      <c r="C120" s="18" t="s">
        <v>20</v>
      </c>
      <c r="D120" s="67">
        <f>D118-D92</f>
        <v>242</v>
      </c>
      <c r="E120" s="31">
        <f>D120/D92</f>
        <v>0.16934919524142758</v>
      </c>
      <c r="F120" s="67">
        <f>F119-F92</f>
        <v>-1661</v>
      </c>
      <c r="G120" s="31">
        <f>F120/F92</f>
        <v>-1.1155137676292814</v>
      </c>
      <c r="H120" s="67">
        <f>H119-H92</f>
        <v>-736</v>
      </c>
      <c r="I120" s="31">
        <f>H120/H92</f>
        <v>-0.3997827267789245</v>
      </c>
      <c r="J120" s="67">
        <f>J119-J92</f>
        <v>-1624</v>
      </c>
      <c r="K120" s="31">
        <f>J120/J92</f>
        <v>-0.8189611699445285</v>
      </c>
      <c r="L120" s="67">
        <f>L119-L92</f>
        <v>-2375</v>
      </c>
      <c r="M120" s="31">
        <f>L120/L92</f>
        <v>-0.8570913027787802</v>
      </c>
      <c r="N120" s="67">
        <f>N119-N92</f>
        <v>-3061</v>
      </c>
      <c r="O120" s="31">
        <f>N120/N92</f>
        <v>-1.3308695652173914</v>
      </c>
      <c r="P120" s="67">
        <f>P119-P92</f>
        <v>-2563</v>
      </c>
      <c r="Q120" s="31">
        <f>P120/P92</f>
        <v>-1.1773082223242994</v>
      </c>
      <c r="R120" s="67">
        <f>R119-R92</f>
        <v>-1834</v>
      </c>
      <c r="S120" s="31">
        <f>R120/R92</f>
        <v>-1.0546290971822887</v>
      </c>
      <c r="T120" s="67">
        <f>T119-T92</f>
        <v>-2335</v>
      </c>
      <c r="U120" s="31">
        <f>T120/T92</f>
        <v>-0.8987682832948422</v>
      </c>
      <c r="V120" s="67">
        <f>V119-V92</f>
        <v>-2031</v>
      </c>
      <c r="W120" s="31">
        <f>V120/V92</f>
        <v>-0.8792207792207792</v>
      </c>
      <c r="X120" s="67">
        <f>X119-X92</f>
        <v>-2912</v>
      </c>
      <c r="Y120" s="31">
        <f>X120/X92</f>
        <v>-1.423960880195599</v>
      </c>
      <c r="Z120" s="72">
        <f>Z119-Z92</f>
        <v>-1768</v>
      </c>
      <c r="AA120" s="54">
        <f>Z120/Z92</f>
        <v>-0.9692982456140351</v>
      </c>
      <c r="AB120" s="40"/>
      <c r="AC120" s="48"/>
      <c r="AD120" s="47"/>
    </row>
    <row r="121" spans="1:30" ht="27.75" customHeight="1" thickBot="1" thickTop="1">
      <c r="A121" s="138" t="s">
        <v>10</v>
      </c>
      <c r="B121" s="142" t="s">
        <v>17</v>
      </c>
      <c r="C121" s="20"/>
      <c r="D121" s="69">
        <v>661</v>
      </c>
      <c r="E121" s="23" t="s">
        <v>24</v>
      </c>
      <c r="F121" s="69">
        <v>624</v>
      </c>
      <c r="G121" s="23" t="s">
        <v>24</v>
      </c>
      <c r="H121" s="69">
        <v>1149</v>
      </c>
      <c r="I121" s="23" t="s">
        <v>24</v>
      </c>
      <c r="J121" s="69">
        <v>971</v>
      </c>
      <c r="K121" s="23" t="s">
        <v>24</v>
      </c>
      <c r="L121" s="69">
        <v>821</v>
      </c>
      <c r="M121" s="23" t="s">
        <v>24</v>
      </c>
      <c r="N121" s="69">
        <v>434</v>
      </c>
      <c r="O121" s="23" t="s">
        <v>24</v>
      </c>
      <c r="P121" s="69">
        <v>546</v>
      </c>
      <c r="Q121" s="23" t="s">
        <v>24</v>
      </c>
      <c r="R121" s="69">
        <v>754</v>
      </c>
      <c r="S121" s="23" t="s">
        <v>24</v>
      </c>
      <c r="T121" s="69">
        <v>605</v>
      </c>
      <c r="U121" s="23" t="s">
        <v>24</v>
      </c>
      <c r="V121" s="69">
        <v>743</v>
      </c>
      <c r="W121" s="23" t="s">
        <v>24</v>
      </c>
      <c r="X121" s="69">
        <v>499</v>
      </c>
      <c r="Y121" s="23" t="s">
        <v>24</v>
      </c>
      <c r="Z121" s="74">
        <v>775</v>
      </c>
      <c r="AA121" s="49" t="s">
        <v>24</v>
      </c>
      <c r="AB121" s="39">
        <f>D121+F121+H121+J121+L121+N121+P121+R121+T121+V121+X121+Z121</f>
        <v>8582</v>
      </c>
      <c r="AC121" s="26"/>
      <c r="AD121" s="29"/>
    </row>
    <row r="122" spans="1:30" ht="27.75" customHeight="1" thickBot="1" thickTop="1">
      <c r="A122" s="138"/>
      <c r="B122" s="143"/>
      <c r="C122" s="21" t="s">
        <v>19</v>
      </c>
      <c r="D122" s="75">
        <f>D121-Z95</f>
        <v>-128</v>
      </c>
      <c r="E122" s="30">
        <f>D122/Z95</f>
        <v>-0.16223067173637515</v>
      </c>
      <c r="F122" s="75">
        <f>F121-D121</f>
        <v>-37</v>
      </c>
      <c r="G122" s="30">
        <f>F122/D121</f>
        <v>-0.05597579425113464</v>
      </c>
      <c r="H122" s="75">
        <f>H121-F121</f>
        <v>525</v>
      </c>
      <c r="I122" s="30">
        <f>H122/F121</f>
        <v>0.8413461538461539</v>
      </c>
      <c r="J122" s="75">
        <f>J121-H121</f>
        <v>-178</v>
      </c>
      <c r="K122" s="30">
        <f>J122/H121</f>
        <v>-0.15491731940818101</v>
      </c>
      <c r="L122" s="75">
        <f>L121-J121</f>
        <v>-150</v>
      </c>
      <c r="M122" s="30">
        <f>L122/J121</f>
        <v>-0.15447991761071062</v>
      </c>
      <c r="N122" s="66">
        <f>N121-L121</f>
        <v>-387</v>
      </c>
      <c r="O122" s="42">
        <f>N122/L121</f>
        <v>-0.4713763702801462</v>
      </c>
      <c r="P122" s="66">
        <f>P121-N121</f>
        <v>112</v>
      </c>
      <c r="Q122" s="42">
        <f>P122/N121</f>
        <v>0.25806451612903225</v>
      </c>
      <c r="R122" s="66">
        <f>R121-P121</f>
        <v>208</v>
      </c>
      <c r="S122" s="42">
        <f>R122/P121</f>
        <v>0.38095238095238093</v>
      </c>
      <c r="T122" s="66">
        <f>T121-R121</f>
        <v>-149</v>
      </c>
      <c r="U122" s="42">
        <f>T122/R121</f>
        <v>-0.1976127320954907</v>
      </c>
      <c r="V122" s="66">
        <f>V121-T121</f>
        <v>138</v>
      </c>
      <c r="W122" s="42">
        <f>V122/T121</f>
        <v>0.228099173553719</v>
      </c>
      <c r="X122" s="66">
        <f>X121-V121</f>
        <v>-244</v>
      </c>
      <c r="Y122" s="42">
        <f>X122/V121</f>
        <v>-0.3283983849259758</v>
      </c>
      <c r="Z122" s="72">
        <f>Z121-X121</f>
        <v>276</v>
      </c>
      <c r="AA122" s="54">
        <f>Z122/X121</f>
        <v>0.5531062124248497</v>
      </c>
      <c r="AB122" s="101">
        <f>V121+X121+Z121</f>
        <v>2017</v>
      </c>
      <c r="AC122" s="48"/>
      <c r="AD122" s="77"/>
    </row>
    <row r="123" spans="1:30" ht="27.75" customHeight="1" thickBot="1" thickTop="1">
      <c r="A123" s="138"/>
      <c r="B123" s="144"/>
      <c r="C123" s="18" t="s">
        <v>20</v>
      </c>
      <c r="D123" s="67">
        <f>D121-D95</f>
        <v>44</v>
      </c>
      <c r="E123" s="31">
        <f>D123/D95</f>
        <v>0.0713128038897893</v>
      </c>
      <c r="F123" s="67">
        <f>F121-F95</f>
        <v>-160</v>
      </c>
      <c r="G123" s="31">
        <f>F123/F95</f>
        <v>-0.20408163265306123</v>
      </c>
      <c r="H123" s="67">
        <f>H121-H95</f>
        <v>212</v>
      </c>
      <c r="I123" s="31">
        <f>H123/H95</f>
        <v>0.22625400213447172</v>
      </c>
      <c r="J123" s="67">
        <f>J121-J95</f>
        <v>276</v>
      </c>
      <c r="K123" s="31">
        <f>J123/J95</f>
        <v>0.3971223021582734</v>
      </c>
      <c r="L123" s="67">
        <f>L121-L95</f>
        <v>201</v>
      </c>
      <c r="M123" s="31">
        <f>L123/L95</f>
        <v>0.3241935483870968</v>
      </c>
      <c r="N123" s="67">
        <f>N121-N95</f>
        <v>-147</v>
      </c>
      <c r="O123" s="31">
        <f>N123/N95</f>
        <v>-0.25301204819277107</v>
      </c>
      <c r="P123" s="67">
        <f>P121-P95</f>
        <v>-234</v>
      </c>
      <c r="Q123" s="31">
        <f>P123/P95</f>
        <v>-0.3</v>
      </c>
      <c r="R123" s="67">
        <f>R121-R95</f>
        <v>-541</v>
      </c>
      <c r="S123" s="31">
        <f>R123/R95</f>
        <v>-0.41776061776061774</v>
      </c>
      <c r="T123" s="67">
        <f>T121-T95</f>
        <v>-262</v>
      </c>
      <c r="U123" s="31">
        <f>T123/T95</f>
        <v>-0.3021914648212226</v>
      </c>
      <c r="V123" s="67">
        <f>V121-V95</f>
        <v>-52</v>
      </c>
      <c r="W123" s="31">
        <f>V123/V95</f>
        <v>-0.06540880503144654</v>
      </c>
      <c r="X123" s="67">
        <f>X121-X95</f>
        <v>-164</v>
      </c>
      <c r="Y123" s="31">
        <f>X123/X95</f>
        <v>-0.2473604826546003</v>
      </c>
      <c r="Z123" s="72">
        <f>Z121-Z95</f>
        <v>-14</v>
      </c>
      <c r="AA123" s="54">
        <f>Z123/Z95</f>
        <v>-0.017743979721166033</v>
      </c>
      <c r="AB123" s="40"/>
      <c r="AC123" s="76"/>
      <c r="AD123" s="47"/>
    </row>
    <row r="124" spans="1:30" ht="27.75" customHeight="1" thickBot="1" thickTop="1">
      <c r="A124" s="138" t="s">
        <v>11</v>
      </c>
      <c r="B124" s="142" t="s">
        <v>15</v>
      </c>
      <c r="C124" s="20"/>
      <c r="D124" s="69">
        <v>3899</v>
      </c>
      <c r="E124" s="23" t="s">
        <v>24</v>
      </c>
      <c r="F124" s="69">
        <v>3178</v>
      </c>
      <c r="G124" s="23" t="s">
        <v>24</v>
      </c>
      <c r="H124" s="69">
        <v>3446</v>
      </c>
      <c r="I124" s="23" t="s">
        <v>24</v>
      </c>
      <c r="J124" s="69">
        <v>2664</v>
      </c>
      <c r="K124" s="23" t="s">
        <v>24</v>
      </c>
      <c r="L124" s="69">
        <v>2746</v>
      </c>
      <c r="M124" s="23" t="s">
        <v>24</v>
      </c>
      <c r="N124" s="69">
        <v>2775</v>
      </c>
      <c r="O124" s="23" t="s">
        <v>24</v>
      </c>
      <c r="P124" s="69">
        <v>3331</v>
      </c>
      <c r="Q124" s="23" t="s">
        <v>24</v>
      </c>
      <c r="R124" s="69">
        <v>2831</v>
      </c>
      <c r="S124" s="23" t="s">
        <v>24</v>
      </c>
      <c r="T124" s="69">
        <v>3000</v>
      </c>
      <c r="U124" s="23" t="s">
        <v>24</v>
      </c>
      <c r="V124" s="69">
        <v>3311</v>
      </c>
      <c r="W124" s="23" t="s">
        <v>24</v>
      </c>
      <c r="X124" s="69">
        <v>3323</v>
      </c>
      <c r="Y124" s="23" t="s">
        <v>24</v>
      </c>
      <c r="Z124" s="74">
        <v>3782</v>
      </c>
      <c r="AA124" s="49" t="s">
        <v>24</v>
      </c>
      <c r="AB124" s="39">
        <f>D124+F124+H124+J124+L124+N124+P124+R124+T124+V124+X124+Z124</f>
        <v>38286</v>
      </c>
      <c r="AC124" s="26"/>
      <c r="AD124" s="29"/>
    </row>
    <row r="125" spans="1:30" ht="27.75" customHeight="1" thickBot="1" thickTop="1">
      <c r="A125" s="138"/>
      <c r="B125" s="143"/>
      <c r="C125" s="21" t="s">
        <v>19</v>
      </c>
      <c r="D125" s="75">
        <f>D124-Z98</f>
        <v>-500</v>
      </c>
      <c r="E125" s="30">
        <f>D125/Z98</f>
        <v>-0.11366219595362582</v>
      </c>
      <c r="F125" s="75">
        <f>F124-D124</f>
        <v>-721</v>
      </c>
      <c r="G125" s="30">
        <f>F125/D124</f>
        <v>-0.18491921005385997</v>
      </c>
      <c r="H125" s="75">
        <f>H124-F124</f>
        <v>268</v>
      </c>
      <c r="I125" s="30">
        <f>H125/F124</f>
        <v>0.08432976714915041</v>
      </c>
      <c r="J125" s="75">
        <f>J124-H124</f>
        <v>-782</v>
      </c>
      <c r="K125" s="30">
        <f>J125/H124</f>
        <v>-0.2269297736506094</v>
      </c>
      <c r="L125" s="75">
        <f>L124-J124</f>
        <v>82</v>
      </c>
      <c r="M125" s="30">
        <f>L125/J124</f>
        <v>0.03078078078078078</v>
      </c>
      <c r="N125" s="66">
        <f>N124-L124</f>
        <v>29</v>
      </c>
      <c r="O125" s="42">
        <f>N125/L124</f>
        <v>0.01056081573197378</v>
      </c>
      <c r="P125" s="66">
        <f>P124-N124</f>
        <v>556</v>
      </c>
      <c r="Q125" s="42">
        <f>P125/N124</f>
        <v>0.20036036036036037</v>
      </c>
      <c r="R125" s="66">
        <f>R124-P124</f>
        <v>-500</v>
      </c>
      <c r="S125" s="42">
        <f>R125/P124</f>
        <v>-0.15010507355148603</v>
      </c>
      <c r="T125" s="66">
        <f>T124-R124</f>
        <v>169</v>
      </c>
      <c r="U125" s="42">
        <f>T125/R124</f>
        <v>0.05969622041681385</v>
      </c>
      <c r="V125" s="66">
        <f>V124-T124</f>
        <v>311</v>
      </c>
      <c r="W125" s="42">
        <f>V125/T124</f>
        <v>0.10366666666666667</v>
      </c>
      <c r="X125" s="66">
        <f>X124-V124</f>
        <v>12</v>
      </c>
      <c r="Y125" s="42">
        <f>X125/V124</f>
        <v>0.003624282694050136</v>
      </c>
      <c r="Z125" s="72">
        <f>Z124-X124</f>
        <v>459</v>
      </c>
      <c r="AA125" s="54">
        <f>Z125/X124</f>
        <v>0.13812819741197713</v>
      </c>
      <c r="AB125" s="101">
        <f>V124+X124+Z124</f>
        <v>10416</v>
      </c>
      <c r="AC125" s="12"/>
      <c r="AD125" s="77"/>
    </row>
    <row r="126" spans="1:29" ht="27.75" customHeight="1" thickBot="1" thickTop="1">
      <c r="A126" s="138"/>
      <c r="B126" s="144"/>
      <c r="C126" s="18" t="s">
        <v>20</v>
      </c>
      <c r="D126" s="67">
        <f>D124-D98</f>
        <v>309</v>
      </c>
      <c r="E126" s="31">
        <f>D126/D98</f>
        <v>0.08607242339832868</v>
      </c>
      <c r="F126" s="67">
        <f>F124-F98</f>
        <v>-450</v>
      </c>
      <c r="G126" s="31">
        <f>F126/F98</f>
        <v>-0.12403528114663727</v>
      </c>
      <c r="H126" s="67">
        <f>H124-H98</f>
        <v>-1060</v>
      </c>
      <c r="I126" s="31">
        <f>H126/H98</f>
        <v>-0.23524189968930315</v>
      </c>
      <c r="J126" s="67">
        <f>J124-J98</f>
        <v>-628</v>
      </c>
      <c r="K126" s="31">
        <f>J126/J98</f>
        <v>-0.19076549210206561</v>
      </c>
      <c r="L126" s="67">
        <f>L124-L98</f>
        <v>-171</v>
      </c>
      <c r="M126" s="31">
        <f>L126/L98</f>
        <v>-0.05862187178608159</v>
      </c>
      <c r="N126" s="67">
        <f>N124-N98</f>
        <v>78</v>
      </c>
      <c r="O126" s="31">
        <f>N126/N98</f>
        <v>0.028921023359288096</v>
      </c>
      <c r="P126" s="67">
        <f>P124-P98</f>
        <v>194</v>
      </c>
      <c r="Q126" s="31">
        <f>P126/P98</f>
        <v>0.06184252470513229</v>
      </c>
      <c r="R126" s="67">
        <f>R124-R98</f>
        <v>-109</v>
      </c>
      <c r="S126" s="31">
        <f>R126/R98</f>
        <v>-0.03707482993197279</v>
      </c>
      <c r="T126" s="67">
        <f>T124-T98</f>
        <v>-663</v>
      </c>
      <c r="U126" s="31">
        <f>T126/T98</f>
        <v>-0.180999180999181</v>
      </c>
      <c r="V126" s="67">
        <f>V124-V98</f>
        <v>98</v>
      </c>
      <c r="W126" s="31">
        <f>V126/V98</f>
        <v>0.030501089324618737</v>
      </c>
      <c r="X126" s="67">
        <f>X124-X98</f>
        <v>-131</v>
      </c>
      <c r="Y126" s="31">
        <f>X126/X98</f>
        <v>-0.03792704111175449</v>
      </c>
      <c r="Z126" s="72">
        <f>Z124-Z98</f>
        <v>-617</v>
      </c>
      <c r="AA126" s="54">
        <f>Z126/Z98</f>
        <v>-0.14025914980677426</v>
      </c>
      <c r="AB126" s="10"/>
      <c r="AC126" s="9"/>
    </row>
    <row r="127" spans="1:29" ht="27.75" customHeight="1" thickBot="1">
      <c r="A127" s="141" t="s">
        <v>12</v>
      </c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0"/>
      <c r="AC127" s="9"/>
    </row>
    <row r="128" spans="1:29" ht="27.75" customHeight="1" thickBot="1">
      <c r="A128" s="138" t="s">
        <v>13</v>
      </c>
      <c r="B128" s="142" t="s">
        <v>14</v>
      </c>
      <c r="C128" s="5"/>
      <c r="D128" s="69">
        <v>1916</v>
      </c>
      <c r="E128" s="23" t="s">
        <v>24</v>
      </c>
      <c r="F128" s="69">
        <v>2139</v>
      </c>
      <c r="G128" s="23" t="s">
        <v>24</v>
      </c>
      <c r="H128" s="69">
        <v>2254</v>
      </c>
      <c r="I128" s="23" t="s">
        <v>24</v>
      </c>
      <c r="J128" s="69">
        <v>1987</v>
      </c>
      <c r="K128" s="23" t="s">
        <v>24</v>
      </c>
      <c r="L128" s="69">
        <v>1847</v>
      </c>
      <c r="M128" s="23" t="s">
        <v>24</v>
      </c>
      <c r="N128" s="69">
        <v>1836</v>
      </c>
      <c r="O128" s="23" t="s">
        <v>24</v>
      </c>
      <c r="P128" s="69">
        <v>1619</v>
      </c>
      <c r="Q128" s="23" t="s">
        <v>24</v>
      </c>
      <c r="R128" s="69">
        <v>1745</v>
      </c>
      <c r="S128" s="23" t="s">
        <v>24</v>
      </c>
      <c r="T128" s="69">
        <v>1725</v>
      </c>
      <c r="U128" s="23" t="s">
        <v>24</v>
      </c>
      <c r="V128" s="69">
        <v>1559</v>
      </c>
      <c r="W128" s="23" t="s">
        <v>24</v>
      </c>
      <c r="X128" s="69">
        <v>1677</v>
      </c>
      <c r="Y128" s="23" t="s">
        <v>24</v>
      </c>
      <c r="Z128" s="82">
        <v>1743</v>
      </c>
      <c r="AA128" s="83" t="s">
        <v>24</v>
      </c>
      <c r="AB128" s="10"/>
      <c r="AC128" s="9"/>
    </row>
    <row r="129" spans="1:29" ht="27.75" customHeight="1" thickBot="1" thickTop="1">
      <c r="A129" s="138"/>
      <c r="B129" s="143"/>
      <c r="C129" s="21" t="s">
        <v>19</v>
      </c>
      <c r="D129" s="75">
        <f>D128-Z102</f>
        <v>-397</v>
      </c>
      <c r="E129" s="30">
        <f>D129/Z102</f>
        <v>-0.17163856463467358</v>
      </c>
      <c r="F129" s="75">
        <f>F128-D128</f>
        <v>223</v>
      </c>
      <c r="G129" s="30">
        <f>F129/D128</f>
        <v>0.11638830897703549</v>
      </c>
      <c r="H129" s="75">
        <f>H128-F128</f>
        <v>115</v>
      </c>
      <c r="I129" s="30">
        <f>H129/F128</f>
        <v>0.053763440860215055</v>
      </c>
      <c r="J129" s="75">
        <f>J128-H128</f>
        <v>-267</v>
      </c>
      <c r="K129" s="30">
        <f>J129/H128</f>
        <v>-0.11845607808340727</v>
      </c>
      <c r="L129" s="75">
        <f>L128-J128</f>
        <v>-140</v>
      </c>
      <c r="M129" s="30">
        <f>L129/J128</f>
        <v>-0.07045797684952189</v>
      </c>
      <c r="N129" s="66">
        <f>N128-L128</f>
        <v>-11</v>
      </c>
      <c r="O129" s="42">
        <f>N129/L128</f>
        <v>-0.005955603681645912</v>
      </c>
      <c r="P129" s="66">
        <f>P128-N128</f>
        <v>-217</v>
      </c>
      <c r="Q129" s="42">
        <f>P129/N128</f>
        <v>-0.11819172113289761</v>
      </c>
      <c r="R129" s="66">
        <f>R128-P128</f>
        <v>126</v>
      </c>
      <c r="S129" s="42">
        <f>R129/P128</f>
        <v>0.07782581840642372</v>
      </c>
      <c r="T129" s="66">
        <f>T128-R128</f>
        <v>-20</v>
      </c>
      <c r="U129" s="42">
        <f>T129/R128</f>
        <v>-0.011461318051575931</v>
      </c>
      <c r="V129" s="66">
        <f>V128-T128</f>
        <v>-166</v>
      </c>
      <c r="W129" s="42">
        <f>V129/T128</f>
        <v>-0.09623188405797102</v>
      </c>
      <c r="X129" s="66">
        <f>X128-V128</f>
        <v>118</v>
      </c>
      <c r="Y129" s="42">
        <f>X129/V128</f>
        <v>0.07568954457985888</v>
      </c>
      <c r="Z129" s="72">
        <f>Z128-X128</f>
        <v>66</v>
      </c>
      <c r="AA129" s="54">
        <f>Z129/X128</f>
        <v>0.03935599284436494</v>
      </c>
      <c r="AB129" s="10"/>
      <c r="AC129" s="9"/>
    </row>
    <row r="130" spans="1:29" ht="27.75" customHeight="1" thickBot="1" thickTop="1">
      <c r="A130" s="138"/>
      <c r="B130" s="144"/>
      <c r="C130" s="18" t="s">
        <v>20</v>
      </c>
      <c r="D130" s="67">
        <f>D128-D102</f>
        <v>-367</v>
      </c>
      <c r="E130" s="31">
        <f>D130/D102</f>
        <v>-0.16075339465615418</v>
      </c>
      <c r="F130" s="67">
        <f>F128-F102</f>
        <v>-402</v>
      </c>
      <c r="G130" s="31">
        <f>F130/F102</f>
        <v>-0.15820543093270367</v>
      </c>
      <c r="H130" s="67">
        <f>H128-H102</f>
        <v>-347</v>
      </c>
      <c r="I130" s="31">
        <f>H130/H102</f>
        <v>-0.13341022683583237</v>
      </c>
      <c r="J130" s="67">
        <f>J128-J102</f>
        <v>-654</v>
      </c>
      <c r="K130" s="31">
        <f>J130/J102</f>
        <v>-0.24763347216963272</v>
      </c>
      <c r="L130" s="67">
        <f>L128-L102</f>
        <v>-640</v>
      </c>
      <c r="M130" s="31">
        <f>L130/L102</f>
        <v>-0.25733815842380375</v>
      </c>
      <c r="N130" s="67">
        <f>N128-N102</f>
        <v>-579</v>
      </c>
      <c r="O130" s="31">
        <f>N130/N102</f>
        <v>-0.23975155279503105</v>
      </c>
      <c r="P130" s="67">
        <f>P128-P102</f>
        <v>-911</v>
      </c>
      <c r="Q130" s="31">
        <f>P130/P102</f>
        <v>-0.3600790513833992</v>
      </c>
      <c r="R130" s="67">
        <f>R128-R102</f>
        <v>-876</v>
      </c>
      <c r="S130" s="31">
        <f>R130/R102</f>
        <v>-0.33422357878672265</v>
      </c>
      <c r="T130" s="67">
        <f>T128-T102</f>
        <v>-753</v>
      </c>
      <c r="U130" s="31">
        <f>T130/T102</f>
        <v>-0.30387409200968524</v>
      </c>
      <c r="V130" s="67">
        <f>V128-V102</f>
        <v>-774</v>
      </c>
      <c r="W130" s="31">
        <f>V130/V102</f>
        <v>-0.3317616802400343</v>
      </c>
      <c r="X130" s="67">
        <f>X128-X102</f>
        <v>-629</v>
      </c>
      <c r="Y130" s="31">
        <f>X130/X102</f>
        <v>-0.2727666955767563</v>
      </c>
      <c r="Z130" s="72">
        <f>Z128-Z102</f>
        <v>-570</v>
      </c>
      <c r="AA130" s="54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88" t="s">
        <v>72</v>
      </c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89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38" t="s">
        <v>0</v>
      </c>
      <c r="B134" s="166" t="s">
        <v>1</v>
      </c>
      <c r="C134" s="153"/>
      <c r="D134" s="141" t="s">
        <v>70</v>
      </c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5"/>
      <c r="AB134" s="145" t="s">
        <v>21</v>
      </c>
      <c r="AC134" s="148" t="s">
        <v>22</v>
      </c>
      <c r="AD134" s="149"/>
    </row>
    <row r="135" spans="1:30" ht="24.75" customHeight="1" thickBot="1" thickTop="1">
      <c r="A135" s="138"/>
      <c r="B135" s="171"/>
      <c r="C135" s="138"/>
      <c r="D135" s="139" t="s">
        <v>4</v>
      </c>
      <c r="E135" s="140"/>
      <c r="F135" s="139" t="s">
        <v>5</v>
      </c>
      <c r="G135" s="140"/>
      <c r="H135" s="139" t="s">
        <v>25</v>
      </c>
      <c r="I135" s="140"/>
      <c r="J135" s="139" t="s">
        <v>26</v>
      </c>
      <c r="K135" s="140"/>
      <c r="L135" s="139" t="s">
        <v>27</v>
      </c>
      <c r="M135" s="140"/>
      <c r="N135" s="139" t="s">
        <v>28</v>
      </c>
      <c r="O135" s="140"/>
      <c r="P135" s="139" t="s">
        <v>29</v>
      </c>
      <c r="Q135" s="140"/>
      <c r="R135" s="139" t="s">
        <v>35</v>
      </c>
      <c r="S135" s="140"/>
      <c r="T135" s="139" t="s">
        <v>36</v>
      </c>
      <c r="U135" s="140"/>
      <c r="V135" s="139" t="s">
        <v>37</v>
      </c>
      <c r="W135" s="140"/>
      <c r="X135" s="139" t="s">
        <v>38</v>
      </c>
      <c r="Y135" s="140"/>
      <c r="Z135" s="159" t="s">
        <v>39</v>
      </c>
      <c r="AA135" s="160"/>
      <c r="AB135" s="146"/>
      <c r="AC135" s="150"/>
      <c r="AD135" s="151"/>
    </row>
    <row r="136" spans="1:30" ht="22.5" customHeight="1" thickBot="1" thickTop="1">
      <c r="A136" s="2"/>
      <c r="B136" s="1"/>
      <c r="C136" s="168" t="s">
        <v>33</v>
      </c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80"/>
      <c r="AB136" s="147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6"/>
      <c r="G137" s="4"/>
      <c r="H137" s="37"/>
      <c r="I137" s="16"/>
      <c r="J137" s="36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73"/>
      <c r="AC137" s="162"/>
      <c r="AD137" s="163"/>
    </row>
    <row r="138" spans="1:30" ht="27.75" customHeight="1" thickBot="1" thickTop="1">
      <c r="A138" s="138" t="s">
        <v>6</v>
      </c>
      <c r="B138" s="142" t="s">
        <v>7</v>
      </c>
      <c r="C138" s="7"/>
      <c r="D138" s="65">
        <v>155155</v>
      </c>
      <c r="E138" s="22" t="s">
        <v>24</v>
      </c>
      <c r="F138" s="65">
        <v>155672</v>
      </c>
      <c r="G138" s="22" t="s">
        <v>24</v>
      </c>
      <c r="H138" s="65">
        <v>154998</v>
      </c>
      <c r="I138" s="22" t="s">
        <v>24</v>
      </c>
      <c r="J138" s="65">
        <v>152295</v>
      </c>
      <c r="K138" s="22" t="s">
        <v>24</v>
      </c>
      <c r="L138" s="65">
        <v>151372</v>
      </c>
      <c r="M138" s="22" t="s">
        <v>24</v>
      </c>
      <c r="N138" s="65">
        <v>150601</v>
      </c>
      <c r="O138" s="22" t="s">
        <v>24</v>
      </c>
      <c r="P138" s="65">
        <v>150091</v>
      </c>
      <c r="Q138" s="22" t="s">
        <v>24</v>
      </c>
      <c r="R138" s="65">
        <v>149307</v>
      </c>
      <c r="S138" s="22" t="s">
        <v>24</v>
      </c>
      <c r="T138" s="65">
        <v>149293</v>
      </c>
      <c r="U138" s="22" t="s">
        <v>24</v>
      </c>
      <c r="V138" s="65">
        <v>148917</v>
      </c>
      <c r="W138" s="22" t="s">
        <v>24</v>
      </c>
      <c r="X138" s="65">
        <v>148496</v>
      </c>
      <c r="Y138" s="22" t="s">
        <v>24</v>
      </c>
      <c r="Z138" s="71">
        <v>149284</v>
      </c>
      <c r="AA138" s="49" t="s">
        <v>24</v>
      </c>
      <c r="AB138" s="178"/>
      <c r="AC138" s="194"/>
      <c r="AD138" s="57"/>
    </row>
    <row r="139" spans="1:29" ht="27.75" customHeight="1" thickBot="1" thickTop="1">
      <c r="A139" s="138"/>
      <c r="B139" s="143"/>
      <c r="C139" s="17" t="s">
        <v>19</v>
      </c>
      <c r="D139" s="75">
        <f>D138-Z112</f>
        <v>1697</v>
      </c>
      <c r="E139" s="30">
        <f>D139/Z112</f>
        <v>0.011058400344068084</v>
      </c>
      <c r="F139" s="75">
        <f>F138-D138</f>
        <v>517</v>
      </c>
      <c r="G139" s="30">
        <f>F139/D138</f>
        <v>0.0033321517192484934</v>
      </c>
      <c r="H139" s="75">
        <f>H138-F138</f>
        <v>-674</v>
      </c>
      <c r="I139" s="30">
        <f>H139/F138</f>
        <v>-0.00432961611593607</v>
      </c>
      <c r="J139" s="75">
        <f>J138-H138</f>
        <v>-2703</v>
      </c>
      <c r="K139" s="30">
        <f>J139/H138</f>
        <v>-0.017438934695931562</v>
      </c>
      <c r="L139" s="75">
        <f>L138-J138</f>
        <v>-923</v>
      </c>
      <c r="M139" s="30">
        <f>L139/J138</f>
        <v>-0.006060606060606061</v>
      </c>
      <c r="N139" s="66">
        <f>N138-L138</f>
        <v>-771</v>
      </c>
      <c r="O139" s="42">
        <f>N139/L138</f>
        <v>-0.005093412255899374</v>
      </c>
      <c r="P139" s="66">
        <f>P138-N138</f>
        <v>-510</v>
      </c>
      <c r="Q139" s="42">
        <f>P139/N138</f>
        <v>-0.003386431697000684</v>
      </c>
      <c r="R139" s="66">
        <f>R138-P138</f>
        <v>-784</v>
      </c>
      <c r="S139" s="42">
        <f>R139/P138</f>
        <v>-0.0052234977447015475</v>
      </c>
      <c r="T139" s="66">
        <f>T138-R138</f>
        <v>-14</v>
      </c>
      <c r="U139" s="42">
        <f>T139/R138</f>
        <v>-9.376653472375709E-05</v>
      </c>
      <c r="V139" s="66">
        <f>V138-T138</f>
        <v>-376</v>
      </c>
      <c r="W139" s="42">
        <f>V139/T138</f>
        <v>-0.002518537372817212</v>
      </c>
      <c r="X139" s="66">
        <f>X138-V138</f>
        <v>-421</v>
      </c>
      <c r="Y139" s="42">
        <f>X139/V138</f>
        <v>-0.0028270781710617323</v>
      </c>
      <c r="Z139" s="72">
        <f>Z138-X138</f>
        <v>788</v>
      </c>
      <c r="AA139" s="54">
        <f>Z139/X138</f>
        <v>0.005306540243508242</v>
      </c>
      <c r="AB139" s="71">
        <f>(D138+F138+H138+J138+L138+N138+P138+R138+T138+V138+X138+Z138)/12</f>
        <v>151290.08333333334</v>
      </c>
      <c r="AC139" s="9"/>
    </row>
    <row r="140" spans="1:29" ht="27.75" customHeight="1" thickBot="1" thickTop="1">
      <c r="A140" s="138"/>
      <c r="B140" s="144"/>
      <c r="C140" s="18" t="s">
        <v>20</v>
      </c>
      <c r="D140" s="67">
        <f>D138-D112</f>
        <v>305</v>
      </c>
      <c r="E140" s="31">
        <f>D140/D112</f>
        <v>0.0019696480464966096</v>
      </c>
      <c r="F140" s="67">
        <f>F138-F112</f>
        <v>-115</v>
      </c>
      <c r="G140" s="31">
        <f>F140/F112</f>
        <v>-0.0007381873968944777</v>
      </c>
      <c r="H140" s="67">
        <f>H138-H112</f>
        <v>-892</v>
      </c>
      <c r="I140" s="31">
        <f>H140/H112</f>
        <v>-0.005721983449868497</v>
      </c>
      <c r="J140" s="67">
        <f>J138-J112</f>
        <v>-2184</v>
      </c>
      <c r="K140" s="31">
        <f>J140/J112</f>
        <v>-0.014137843978793235</v>
      </c>
      <c r="L140" s="67">
        <f>L138-L112</f>
        <v>-977</v>
      </c>
      <c r="M140" s="31">
        <f>L140/L112</f>
        <v>-0.006412907206479859</v>
      </c>
      <c r="N140" s="67">
        <f>N138-N112</f>
        <v>-995</v>
      </c>
      <c r="O140" s="31">
        <f>N140/N112</f>
        <v>-0.006563497717617879</v>
      </c>
      <c r="P140" s="67">
        <f>P138-P112</f>
        <v>-1803</v>
      </c>
      <c r="Q140" s="31">
        <f>P140/P112</f>
        <v>-0.01187011995207184</v>
      </c>
      <c r="R140" s="67">
        <f>R138-R112</f>
        <v>-2603</v>
      </c>
      <c r="S140" s="31">
        <f>R140/R112</f>
        <v>-0.01713514581001909</v>
      </c>
      <c r="T140" s="67">
        <f>T138-T112</f>
        <v>-2679</v>
      </c>
      <c r="U140" s="31">
        <f>T140/T112</f>
        <v>-0.017628247308714762</v>
      </c>
      <c r="V140" s="67">
        <f>V138-V112</f>
        <v>-3021</v>
      </c>
      <c r="W140" s="31">
        <f>V140/V112</f>
        <v>-0.01988311021600916</v>
      </c>
      <c r="X140" s="67">
        <f>X138-X112</f>
        <v>-4084</v>
      </c>
      <c r="Y140" s="31">
        <f>X140/X112</f>
        <v>-0.026766286538209463</v>
      </c>
      <c r="Z140" s="72">
        <f>Z138-Z112</f>
        <v>-4174</v>
      </c>
      <c r="AA140" s="54">
        <f>Z140/Z112</f>
        <v>-0.027199624652999518</v>
      </c>
      <c r="AB140" s="10"/>
      <c r="AC140" s="43"/>
    </row>
    <row r="141" spans="1:30" ht="27.75" customHeight="1" thickBot="1" thickTop="1">
      <c r="A141" s="138" t="s">
        <v>8</v>
      </c>
      <c r="B141" s="142" t="s">
        <v>18</v>
      </c>
      <c r="C141" s="19"/>
      <c r="D141" s="68">
        <v>5999</v>
      </c>
      <c r="E141" s="23" t="s">
        <v>24</v>
      </c>
      <c r="F141" s="68">
        <v>5184</v>
      </c>
      <c r="G141" s="23" t="s">
        <v>24</v>
      </c>
      <c r="H141" s="68">
        <v>5279</v>
      </c>
      <c r="I141" s="23" t="s">
        <v>24</v>
      </c>
      <c r="J141" s="68">
        <v>4873</v>
      </c>
      <c r="K141" s="23" t="s">
        <v>24</v>
      </c>
      <c r="L141" s="68">
        <v>4677</v>
      </c>
      <c r="M141" s="23" t="s">
        <v>24</v>
      </c>
      <c r="N141" s="68">
        <v>5006</v>
      </c>
      <c r="O141" s="23" t="s">
        <v>24</v>
      </c>
      <c r="P141" s="68">
        <v>6300</v>
      </c>
      <c r="Q141" s="23" t="s">
        <v>24</v>
      </c>
      <c r="R141" s="68">
        <v>5073</v>
      </c>
      <c r="S141" s="23" t="s">
        <v>24</v>
      </c>
      <c r="T141" s="68">
        <v>5997</v>
      </c>
      <c r="U141" s="23" t="s">
        <v>24</v>
      </c>
      <c r="V141" s="68">
        <v>5934</v>
      </c>
      <c r="W141" s="23" t="s">
        <v>24</v>
      </c>
      <c r="X141" s="68">
        <v>5287</v>
      </c>
      <c r="Y141" s="23" t="s">
        <v>24</v>
      </c>
      <c r="Z141" s="73">
        <v>6146</v>
      </c>
      <c r="AA141" s="49" t="s">
        <v>24</v>
      </c>
      <c r="AB141" s="39">
        <f>D141+F141+H141+J141+L141+N141+P141+R141+T141+V141+X141+Z141</f>
        <v>65755</v>
      </c>
      <c r="AC141" s="26"/>
      <c r="AD141" s="29"/>
    </row>
    <row r="142" spans="1:30" ht="27.75" customHeight="1" thickBot="1" thickTop="1">
      <c r="A142" s="138"/>
      <c r="B142" s="143"/>
      <c r="C142" s="17" t="s">
        <v>19</v>
      </c>
      <c r="D142" s="75">
        <f>D141-Z115</f>
        <v>221</v>
      </c>
      <c r="E142" s="30">
        <f>D142/Z115</f>
        <v>0.03824852890273451</v>
      </c>
      <c r="F142" s="75">
        <f>F141-D141</f>
        <v>-815</v>
      </c>
      <c r="G142" s="30">
        <f>F142/D141</f>
        <v>-0.13585597599599933</v>
      </c>
      <c r="H142" s="75">
        <f>H141-F141</f>
        <v>95</v>
      </c>
      <c r="I142" s="30">
        <f>H142/F141</f>
        <v>0.01832561728395062</v>
      </c>
      <c r="J142" s="75">
        <f>J141-H141</f>
        <v>-406</v>
      </c>
      <c r="K142" s="30">
        <f>J142/H141</f>
        <v>-0.07690850539874976</v>
      </c>
      <c r="L142" s="75">
        <f>L141-J141</f>
        <v>-196</v>
      </c>
      <c r="M142" s="30">
        <f>L142/J141</f>
        <v>-0.04022162938641494</v>
      </c>
      <c r="N142" s="66">
        <f>N141-L141</f>
        <v>329</v>
      </c>
      <c r="O142" s="42">
        <f>N142/L141</f>
        <v>0.07034423775924738</v>
      </c>
      <c r="P142" s="66">
        <f>P141-N141</f>
        <v>1294</v>
      </c>
      <c r="Q142" s="42">
        <f>P142/N141</f>
        <v>0.25848981222532963</v>
      </c>
      <c r="R142" s="66">
        <f>R141-P141</f>
        <v>-1227</v>
      </c>
      <c r="S142" s="42">
        <f>R142/P141</f>
        <v>-0.19476190476190477</v>
      </c>
      <c r="T142" s="66">
        <f>T141-R141</f>
        <v>924</v>
      </c>
      <c r="U142" s="42">
        <f>T142/R141</f>
        <v>0.18214074512123005</v>
      </c>
      <c r="V142" s="66">
        <f>V141-T141</f>
        <v>-63</v>
      </c>
      <c r="W142" s="42">
        <f>V142/T141</f>
        <v>-0.010505252626313157</v>
      </c>
      <c r="X142" s="66">
        <f>X141-V141</f>
        <v>-647</v>
      </c>
      <c r="Y142" s="42">
        <f>X142/V141</f>
        <v>-0.10903269295584765</v>
      </c>
      <c r="Z142" s="72">
        <f>Z141-X141</f>
        <v>859</v>
      </c>
      <c r="AA142" s="54">
        <f>Z142/X141</f>
        <v>0.16247399281255911</v>
      </c>
      <c r="AB142" s="101">
        <f>AB141-D141-F141-H141-J141-L141-N141-P141-R141-T141-V141</f>
        <v>11433</v>
      </c>
      <c r="AC142" s="48"/>
      <c r="AD142" s="77"/>
    </row>
    <row r="143" spans="1:30" ht="27.75" customHeight="1" thickBot="1" thickTop="1">
      <c r="A143" s="138"/>
      <c r="B143" s="144"/>
      <c r="C143" s="18" t="s">
        <v>20</v>
      </c>
      <c r="D143" s="67">
        <f>D141-D115</f>
        <v>208</v>
      </c>
      <c r="E143" s="31">
        <f>D143/D115</f>
        <v>0.0359178034881713</v>
      </c>
      <c r="F143" s="67">
        <f>F141-F115</f>
        <v>261</v>
      </c>
      <c r="G143" s="31">
        <f>F143/F115</f>
        <v>0.05301645338208409</v>
      </c>
      <c r="H143" s="67">
        <f>H141-H115</f>
        <v>-81</v>
      </c>
      <c r="I143" s="31">
        <f>H143/H115</f>
        <v>-0.015111940298507463</v>
      </c>
      <c r="J143" s="67">
        <f>J141-J115</f>
        <v>755</v>
      </c>
      <c r="K143" s="31">
        <f>J143/J115</f>
        <v>0.18334142787761049</v>
      </c>
      <c r="L143" s="67">
        <f>L141-L115</f>
        <v>481</v>
      </c>
      <c r="M143" s="31">
        <f>L143/L115</f>
        <v>0.11463298379408961</v>
      </c>
      <c r="N143" s="67">
        <f>N141-N115</f>
        <v>324</v>
      </c>
      <c r="O143" s="31">
        <f>N143/N115</f>
        <v>0.06920119607005554</v>
      </c>
      <c r="P143" s="67">
        <f>P141-P115</f>
        <v>526</v>
      </c>
      <c r="Q143" s="31">
        <f>P143/P115</f>
        <v>0.0910980256321441</v>
      </c>
      <c r="R143" s="67">
        <f>R141-R115</f>
        <v>131</v>
      </c>
      <c r="S143" s="31">
        <f>R143/R115</f>
        <v>0.02650748684743019</v>
      </c>
      <c r="T143" s="67">
        <f>T141-T115</f>
        <v>366</v>
      </c>
      <c r="U143" s="31">
        <f>T143/T115</f>
        <v>0.06499733617474694</v>
      </c>
      <c r="V143" s="67">
        <f>V141-V115</f>
        <v>3</v>
      </c>
      <c r="W143" s="31">
        <f>V143/V115</f>
        <v>0.0005058168942842691</v>
      </c>
      <c r="X143" s="67">
        <f>X141-X115</f>
        <v>-212</v>
      </c>
      <c r="Y143" s="31">
        <f>X143/X115</f>
        <v>-0.03855246408437898</v>
      </c>
      <c r="Z143" s="72">
        <f>Z141-Z115</f>
        <v>368</v>
      </c>
      <c r="AA143" s="54">
        <f>Z143/Z115</f>
        <v>0.06368985808238145</v>
      </c>
      <c r="AB143" s="40"/>
      <c r="AC143" s="76"/>
      <c r="AD143" s="47"/>
    </row>
    <row r="144" spans="1:30" ht="27.75" customHeight="1" thickBot="1" thickTop="1">
      <c r="A144" s="138" t="s">
        <v>9</v>
      </c>
      <c r="B144" s="142" t="s">
        <v>16</v>
      </c>
      <c r="C144" s="20"/>
      <c r="D144" s="69">
        <v>1396</v>
      </c>
      <c r="E144" s="23" t="s">
        <v>24</v>
      </c>
      <c r="F144" s="69">
        <v>2070</v>
      </c>
      <c r="G144" s="23" t="s">
        <v>24</v>
      </c>
      <c r="H144" s="69">
        <v>2390</v>
      </c>
      <c r="I144" s="23" t="s">
        <v>24</v>
      </c>
      <c r="J144" s="69">
        <v>2916</v>
      </c>
      <c r="K144" s="23" t="s">
        <v>24</v>
      </c>
      <c r="L144" s="69">
        <v>2199</v>
      </c>
      <c r="M144" s="23" t="s">
        <v>24</v>
      </c>
      <c r="N144" s="69">
        <v>2310</v>
      </c>
      <c r="O144" s="23" t="s">
        <v>24</v>
      </c>
      <c r="P144" s="69">
        <v>2701</v>
      </c>
      <c r="Q144" s="23" t="s">
        <v>24</v>
      </c>
      <c r="R144" s="69">
        <v>2073</v>
      </c>
      <c r="S144" s="23" t="s">
        <v>24</v>
      </c>
      <c r="T144" s="69">
        <v>2733</v>
      </c>
      <c r="U144" s="23" t="s">
        <v>24</v>
      </c>
      <c r="V144" s="69">
        <v>2513</v>
      </c>
      <c r="W144" s="23" t="s">
        <v>24</v>
      </c>
      <c r="X144" s="69">
        <v>2486</v>
      </c>
      <c r="Y144" s="23" t="s">
        <v>24</v>
      </c>
      <c r="Z144" s="74">
        <v>2209</v>
      </c>
      <c r="AA144" s="49" t="s">
        <v>24</v>
      </c>
      <c r="AB144" s="39">
        <f>D144+F144+H144+J144+L144+N144+P144+R144+T144+V144+X144+Z144</f>
        <v>27996</v>
      </c>
      <c r="AC144" s="26"/>
      <c r="AD144" s="29"/>
    </row>
    <row r="145" spans="1:30" ht="27.75" customHeight="1" thickBot="1" thickTop="1">
      <c r="A145" s="138"/>
      <c r="B145" s="143"/>
      <c r="C145" s="21" t="s">
        <v>19</v>
      </c>
      <c r="D145" s="75">
        <f>D144-Z118</f>
        <v>-452</v>
      </c>
      <c r="E145" s="30">
        <f>D145/Z118</f>
        <v>-0.24458874458874458</v>
      </c>
      <c r="F145" s="75">
        <f>F144-D144</f>
        <v>674</v>
      </c>
      <c r="G145" s="30">
        <f>F145/D144</f>
        <v>0.4828080229226361</v>
      </c>
      <c r="H145" s="75">
        <f>H144-F144</f>
        <v>320</v>
      </c>
      <c r="I145" s="30">
        <f>H145/F144</f>
        <v>0.15458937198067632</v>
      </c>
      <c r="J145" s="75">
        <f>J144-H144</f>
        <v>526</v>
      </c>
      <c r="K145" s="30">
        <f>J145/H144</f>
        <v>0.2200836820083682</v>
      </c>
      <c r="L145" s="75">
        <f>L144-J144</f>
        <v>-717</v>
      </c>
      <c r="M145" s="30">
        <f>L145/J144</f>
        <v>-0.24588477366255143</v>
      </c>
      <c r="N145" s="66">
        <f>N144-L144</f>
        <v>111</v>
      </c>
      <c r="O145" s="42">
        <f>N145/L144</f>
        <v>0.0504774897680764</v>
      </c>
      <c r="P145" s="66">
        <f>P144-N144</f>
        <v>391</v>
      </c>
      <c r="Q145" s="42">
        <f>P145/N144</f>
        <v>0.16926406926406926</v>
      </c>
      <c r="R145" s="66">
        <f>R144-P144</f>
        <v>-628</v>
      </c>
      <c r="S145" s="42">
        <f>R145/P144</f>
        <v>-0.23250647908182154</v>
      </c>
      <c r="T145" s="66">
        <f>T144-R144</f>
        <v>660</v>
      </c>
      <c r="U145" s="42">
        <f>T145/R144</f>
        <v>0.3183791606367583</v>
      </c>
      <c r="V145" s="66">
        <f>V144-T144</f>
        <v>-220</v>
      </c>
      <c r="W145" s="42">
        <f>V145/T144</f>
        <v>-0.08049762166117819</v>
      </c>
      <c r="X145" s="66">
        <f>X144-V144</f>
        <v>-27</v>
      </c>
      <c r="Y145" s="42">
        <f>X145/V144</f>
        <v>-0.010744130521289296</v>
      </c>
      <c r="Z145" s="72">
        <f>Z144-X144</f>
        <v>-277</v>
      </c>
      <c r="AA145" s="54">
        <f>Z145/X144</f>
        <v>-0.11142397425583267</v>
      </c>
      <c r="AB145" s="101">
        <f>AB144-D144-F144-H144-J144-L144-N144-P144-R144-T144-V144</f>
        <v>4695</v>
      </c>
      <c r="AC145" s="48"/>
      <c r="AD145" s="77"/>
    </row>
    <row r="146" spans="1:30" ht="27.75" customHeight="1" thickBot="1" thickTop="1">
      <c r="A146" s="138"/>
      <c r="B146" s="144"/>
      <c r="C146" s="18" t="s">
        <v>20</v>
      </c>
      <c r="D146" s="67">
        <f>D144-D118</f>
        <v>-275</v>
      </c>
      <c r="E146" s="31">
        <f>D146/D118</f>
        <v>-0.16457211250748055</v>
      </c>
      <c r="F146" s="67">
        <f>F145-F118</f>
        <v>-825</v>
      </c>
      <c r="G146" s="31">
        <f>F146/F118</f>
        <v>-0.5503669112741828</v>
      </c>
      <c r="H146" s="67">
        <f>H145-H118</f>
        <v>-2284</v>
      </c>
      <c r="I146" s="31">
        <f>H146/H118</f>
        <v>-0.8771121351766513</v>
      </c>
      <c r="J146" s="67">
        <f>J145-J118</f>
        <v>-2437</v>
      </c>
      <c r="K146" s="31">
        <f>J146/J118</f>
        <v>-0.8224772190347621</v>
      </c>
      <c r="L146" s="67">
        <f>L145-L118</f>
        <v>-4076</v>
      </c>
      <c r="M146" s="31">
        <f>L146/L118</f>
        <v>-1.2134563858291159</v>
      </c>
      <c r="N146" s="67">
        <f>N145-N118</f>
        <v>-2487</v>
      </c>
      <c r="O146" s="31">
        <f>N146/N118</f>
        <v>-0.9572748267898383</v>
      </c>
      <c r="P146" s="67">
        <f>P145-P118</f>
        <v>-1821</v>
      </c>
      <c r="Q146" s="31">
        <f>P146/P118</f>
        <v>-0.8232368896925859</v>
      </c>
      <c r="R146" s="67">
        <f>R145-R118</f>
        <v>-2745</v>
      </c>
      <c r="S146" s="31">
        <f>R146/R118</f>
        <v>-1.2966461974492205</v>
      </c>
      <c r="T146" s="67">
        <f>T145-T118</f>
        <v>-1720</v>
      </c>
      <c r="U146" s="31">
        <f>T146/T118</f>
        <v>-0.7226890756302521</v>
      </c>
      <c r="V146" s="67">
        <f>V145-V118</f>
        <v>-2879</v>
      </c>
      <c r="W146" s="31">
        <f>V146/V118</f>
        <v>-1.082737871380218</v>
      </c>
      <c r="X146" s="67">
        <f>X145-X118</f>
        <v>-1819</v>
      </c>
      <c r="Y146" s="31">
        <f>X146/X118</f>
        <v>-1.0150669642857142</v>
      </c>
      <c r="Z146" s="72">
        <f>Z145-Z118</f>
        <v>-2125</v>
      </c>
      <c r="AA146" s="54">
        <f>Z146/Z118</f>
        <v>-1.149891774891775</v>
      </c>
      <c r="AB146" s="40"/>
      <c r="AC146" s="48"/>
      <c r="AD146" s="47"/>
    </row>
    <row r="147" spans="1:30" ht="27.75" customHeight="1" thickBot="1" thickTop="1">
      <c r="A147" s="138" t="s">
        <v>10</v>
      </c>
      <c r="B147" s="142" t="s">
        <v>17</v>
      </c>
      <c r="C147" s="20"/>
      <c r="D147" s="69">
        <v>572</v>
      </c>
      <c r="E147" s="23" t="s">
        <v>24</v>
      </c>
      <c r="F147" s="69">
        <v>575</v>
      </c>
      <c r="G147" s="23" t="s">
        <v>24</v>
      </c>
      <c r="H147" s="69">
        <v>807</v>
      </c>
      <c r="I147" s="23" t="s">
        <v>24</v>
      </c>
      <c r="J147" s="69">
        <v>826</v>
      </c>
      <c r="K147" s="23" t="s">
        <v>24</v>
      </c>
      <c r="L147" s="69">
        <v>671</v>
      </c>
      <c r="M147" s="23" t="s">
        <v>24</v>
      </c>
      <c r="N147" s="69">
        <v>834</v>
      </c>
      <c r="O147" s="23" t="s">
        <v>24</v>
      </c>
      <c r="P147" s="69">
        <v>900</v>
      </c>
      <c r="Q147" s="23" t="s">
        <v>24</v>
      </c>
      <c r="R147" s="69">
        <v>1316</v>
      </c>
      <c r="S147" s="23" t="s">
        <v>24</v>
      </c>
      <c r="T147" s="69">
        <v>1054</v>
      </c>
      <c r="U147" s="23" t="s">
        <v>24</v>
      </c>
      <c r="V147" s="69">
        <v>826</v>
      </c>
      <c r="W147" s="23" t="s">
        <v>24</v>
      </c>
      <c r="X147" s="69">
        <v>1205</v>
      </c>
      <c r="Y147" s="23" t="s">
        <v>24</v>
      </c>
      <c r="Z147" s="74">
        <v>1091</v>
      </c>
      <c r="AA147" s="49" t="s">
        <v>24</v>
      </c>
      <c r="AB147" s="39">
        <f>D147+F147+H147+J147+L147+N147+P147+R147+T147+V147+X147+Z147</f>
        <v>10677</v>
      </c>
      <c r="AC147" s="26"/>
      <c r="AD147" s="29"/>
    </row>
    <row r="148" spans="1:30" ht="27.75" customHeight="1" thickBot="1" thickTop="1">
      <c r="A148" s="138"/>
      <c r="B148" s="143"/>
      <c r="C148" s="21" t="s">
        <v>19</v>
      </c>
      <c r="D148" s="75">
        <f>D147-Z121</f>
        <v>-203</v>
      </c>
      <c r="E148" s="30">
        <f>D148/Z121</f>
        <v>-0.26193548387096777</v>
      </c>
      <c r="F148" s="75">
        <f>F147-D147</f>
        <v>3</v>
      </c>
      <c r="G148" s="30">
        <f>F148/D147</f>
        <v>0.005244755244755245</v>
      </c>
      <c r="H148" s="75">
        <f>H147-F147</f>
        <v>232</v>
      </c>
      <c r="I148" s="30">
        <f>H148/F147</f>
        <v>0.40347826086956523</v>
      </c>
      <c r="J148" s="75">
        <f>J147-H147</f>
        <v>19</v>
      </c>
      <c r="K148" s="30">
        <f>J148/H147</f>
        <v>0.023543990086741014</v>
      </c>
      <c r="L148" s="75">
        <f>L147-J147</f>
        <v>-155</v>
      </c>
      <c r="M148" s="30">
        <f>L148/J147</f>
        <v>-0.18765133171912832</v>
      </c>
      <c r="N148" s="66">
        <f>N147-L147</f>
        <v>163</v>
      </c>
      <c r="O148" s="42">
        <f>N148/L147</f>
        <v>0.2429210134128167</v>
      </c>
      <c r="P148" s="66">
        <f>P147-N147</f>
        <v>66</v>
      </c>
      <c r="Q148" s="42">
        <f>P148/N147</f>
        <v>0.07913669064748201</v>
      </c>
      <c r="R148" s="66">
        <f>R147-P147</f>
        <v>416</v>
      </c>
      <c r="S148" s="42">
        <f>R148/P147</f>
        <v>0.4622222222222222</v>
      </c>
      <c r="T148" s="66">
        <f>T147-R147</f>
        <v>-262</v>
      </c>
      <c r="U148" s="42">
        <f>T148/R147</f>
        <v>-0.19908814589665655</v>
      </c>
      <c r="V148" s="66">
        <f>V147-T147</f>
        <v>-228</v>
      </c>
      <c r="W148" s="42">
        <f>V148/T147</f>
        <v>-0.21631878557874762</v>
      </c>
      <c r="X148" s="66">
        <f>X147-V147</f>
        <v>379</v>
      </c>
      <c r="Y148" s="42">
        <f>X148/V147</f>
        <v>0.45883777239709445</v>
      </c>
      <c r="Z148" s="72">
        <f>Z147-X147</f>
        <v>-114</v>
      </c>
      <c r="AA148" s="54">
        <f>Z148/X147</f>
        <v>-0.0946058091286307</v>
      </c>
      <c r="AB148" s="101">
        <f>AB147-D147-F147-H147-J147-L147-N147-P147-R147-T147-V147</f>
        <v>2296</v>
      </c>
      <c r="AC148" s="48"/>
      <c r="AD148" s="77"/>
    </row>
    <row r="149" spans="1:30" ht="27.75" customHeight="1" thickBot="1" thickTop="1">
      <c r="A149" s="138"/>
      <c r="B149" s="144"/>
      <c r="C149" s="18" t="s">
        <v>20</v>
      </c>
      <c r="D149" s="67">
        <f>D147-D121</f>
        <v>-89</v>
      </c>
      <c r="E149" s="31">
        <f>D149/D121</f>
        <v>-0.1346444780635401</v>
      </c>
      <c r="F149" s="67">
        <f>F147-F121</f>
        <v>-49</v>
      </c>
      <c r="G149" s="31">
        <f>F149/F121</f>
        <v>-0.07852564102564102</v>
      </c>
      <c r="H149" s="67">
        <f>H147-H121</f>
        <v>-342</v>
      </c>
      <c r="I149" s="31">
        <f>H149/H121</f>
        <v>-0.29765013054830286</v>
      </c>
      <c r="J149" s="67">
        <f>J147-J121</f>
        <v>-145</v>
      </c>
      <c r="K149" s="31">
        <f>J149/J121</f>
        <v>-0.14933058702368693</v>
      </c>
      <c r="L149" s="67">
        <f>L147-L121</f>
        <v>-150</v>
      </c>
      <c r="M149" s="31">
        <f>L149/L121</f>
        <v>-0.18270401948842874</v>
      </c>
      <c r="N149" s="67">
        <f>N147-N121</f>
        <v>400</v>
      </c>
      <c r="O149" s="31">
        <f>N149/N121</f>
        <v>0.9216589861751152</v>
      </c>
      <c r="P149" s="67">
        <f>P147-P121</f>
        <v>354</v>
      </c>
      <c r="Q149" s="31">
        <f>P149/P121</f>
        <v>0.6483516483516484</v>
      </c>
      <c r="R149" s="67">
        <f>R147-R121</f>
        <v>562</v>
      </c>
      <c r="S149" s="31">
        <f>R149/R121</f>
        <v>0.7453580901856764</v>
      </c>
      <c r="T149" s="67">
        <f>T147-T121</f>
        <v>449</v>
      </c>
      <c r="U149" s="31">
        <f>T149/T121</f>
        <v>0.7421487603305785</v>
      </c>
      <c r="V149" s="67">
        <f>V147-V121</f>
        <v>83</v>
      </c>
      <c r="W149" s="31">
        <f>V149/V121</f>
        <v>0.1117092866756393</v>
      </c>
      <c r="X149" s="67">
        <f>X147-X121</f>
        <v>706</v>
      </c>
      <c r="Y149" s="31">
        <f>X149/X121</f>
        <v>1.4148296593186374</v>
      </c>
      <c r="Z149" s="72">
        <f>Z147-Z121</f>
        <v>316</v>
      </c>
      <c r="AA149" s="54">
        <f>Z149/Z121</f>
        <v>0.40774193548387094</v>
      </c>
      <c r="AB149" s="40"/>
      <c r="AC149" s="76"/>
      <c r="AD149" s="47"/>
    </row>
    <row r="150" spans="1:30" ht="27.75" customHeight="1" thickBot="1" thickTop="1">
      <c r="A150" s="138" t="s">
        <v>11</v>
      </c>
      <c r="B150" s="142" t="s">
        <v>15</v>
      </c>
      <c r="C150" s="20"/>
      <c r="D150" s="69">
        <v>4143</v>
      </c>
      <c r="E150" s="23" t="s">
        <v>24</v>
      </c>
      <c r="F150" s="69">
        <v>3220</v>
      </c>
      <c r="G150" s="23" t="s">
        <v>24</v>
      </c>
      <c r="H150" s="69">
        <v>3499</v>
      </c>
      <c r="I150" s="23" t="s">
        <v>24</v>
      </c>
      <c r="J150" s="69">
        <v>3273</v>
      </c>
      <c r="K150" s="23" t="s">
        <v>24</v>
      </c>
      <c r="L150" s="69">
        <v>3257</v>
      </c>
      <c r="M150" s="23" t="s">
        <v>24</v>
      </c>
      <c r="N150" s="69">
        <v>2900</v>
      </c>
      <c r="O150" s="23" t="s">
        <v>24</v>
      </c>
      <c r="P150" s="69">
        <v>3539</v>
      </c>
      <c r="Q150" s="23" t="s">
        <v>24</v>
      </c>
      <c r="R150" s="69">
        <v>2901</v>
      </c>
      <c r="S150" s="23" t="s">
        <v>24</v>
      </c>
      <c r="T150" s="69">
        <v>3320</v>
      </c>
      <c r="U150" s="23" t="s">
        <v>24</v>
      </c>
      <c r="V150" s="69">
        <v>3442</v>
      </c>
      <c r="W150" s="23" t="s">
        <v>24</v>
      </c>
      <c r="X150" s="69">
        <v>3216</v>
      </c>
      <c r="Y150" s="23" t="s">
        <v>24</v>
      </c>
      <c r="Z150" s="74">
        <v>3991</v>
      </c>
      <c r="AA150" s="49" t="s">
        <v>24</v>
      </c>
      <c r="AB150" s="39">
        <f>D150+F150+H150+J150+L150+N150+P150+R150+T150+V150+X150+Z150</f>
        <v>40701</v>
      </c>
      <c r="AC150" s="26"/>
      <c r="AD150" s="29"/>
    </row>
    <row r="151" spans="1:30" ht="27.75" customHeight="1" thickBot="1" thickTop="1">
      <c r="A151" s="138"/>
      <c r="B151" s="143"/>
      <c r="C151" s="21" t="s">
        <v>19</v>
      </c>
      <c r="D151" s="75">
        <f>D150-Z124</f>
        <v>361</v>
      </c>
      <c r="E151" s="30">
        <f>D151/Z124</f>
        <v>0.09545214172395558</v>
      </c>
      <c r="F151" s="75">
        <f>F150-D150</f>
        <v>-923</v>
      </c>
      <c r="G151" s="30">
        <f>F151/D150</f>
        <v>-0.22278542119237268</v>
      </c>
      <c r="H151" s="75">
        <f>H150-F150</f>
        <v>279</v>
      </c>
      <c r="I151" s="30">
        <f>H151/F150</f>
        <v>0.08664596273291926</v>
      </c>
      <c r="J151" s="75">
        <f>J150-H150</f>
        <v>-226</v>
      </c>
      <c r="K151" s="30">
        <f>J151/H150</f>
        <v>-0.0645898828236639</v>
      </c>
      <c r="L151" s="75">
        <f>L150-J150</f>
        <v>-16</v>
      </c>
      <c r="M151" s="30">
        <f>L151/J150</f>
        <v>-0.00488848151542927</v>
      </c>
      <c r="N151" s="66">
        <f>N150-L150</f>
        <v>-357</v>
      </c>
      <c r="O151" s="42">
        <f>N151/L150</f>
        <v>-0.10961007061713234</v>
      </c>
      <c r="P151" s="66">
        <f>P150-N150</f>
        <v>639</v>
      </c>
      <c r="Q151" s="42">
        <f>P151/N150</f>
        <v>0.2203448275862069</v>
      </c>
      <c r="R151" s="66">
        <f>R150-P150</f>
        <v>-638</v>
      </c>
      <c r="S151" s="42">
        <f>R151/P150</f>
        <v>-0.18027691438259397</v>
      </c>
      <c r="T151" s="66">
        <f>T150-R150</f>
        <v>419</v>
      </c>
      <c r="U151" s="42">
        <f>T151/R150</f>
        <v>0.14443295415374008</v>
      </c>
      <c r="V151" s="66">
        <f>V150-T150</f>
        <v>122</v>
      </c>
      <c r="W151" s="42">
        <f>V151/T150</f>
        <v>0.03674698795180723</v>
      </c>
      <c r="X151" s="66">
        <f>X150-V150</f>
        <v>-226</v>
      </c>
      <c r="Y151" s="42">
        <f>X151/V150</f>
        <v>-0.06565950029052876</v>
      </c>
      <c r="Z151" s="72">
        <f>Z150-X150</f>
        <v>775</v>
      </c>
      <c r="AA151" s="54">
        <f>Z151/X150</f>
        <v>0.24098258706467662</v>
      </c>
      <c r="AB151" s="101">
        <f>AB150-D150-F150-H150-J150-L150-N150-P150-R150-T150-V150</f>
        <v>7207</v>
      </c>
      <c r="AC151" s="12"/>
      <c r="AD151" s="77"/>
    </row>
    <row r="152" spans="1:29" ht="27.75" customHeight="1" thickBot="1" thickTop="1">
      <c r="A152" s="138"/>
      <c r="B152" s="144"/>
      <c r="C152" s="18" t="s">
        <v>20</v>
      </c>
      <c r="D152" s="67">
        <f>D150-D124</f>
        <v>244</v>
      </c>
      <c r="E152" s="31">
        <f>D152/D124</f>
        <v>0.0625801487560913</v>
      </c>
      <c r="F152" s="67">
        <f>F150-F124</f>
        <v>42</v>
      </c>
      <c r="G152" s="31">
        <f>F152/F124</f>
        <v>0.013215859030837005</v>
      </c>
      <c r="H152" s="67">
        <f>H150-H124</f>
        <v>53</v>
      </c>
      <c r="I152" s="31">
        <f>H152/H124</f>
        <v>0.015380150899593732</v>
      </c>
      <c r="J152" s="67">
        <f>J150-J124</f>
        <v>609</v>
      </c>
      <c r="K152" s="31">
        <f>J152/J124</f>
        <v>0.2286036036036036</v>
      </c>
      <c r="L152" s="67">
        <f>L150-L124</f>
        <v>511</v>
      </c>
      <c r="M152" s="31">
        <f>L152/L124</f>
        <v>0.18608885651857246</v>
      </c>
      <c r="N152" s="67">
        <f>N150-N124</f>
        <v>125</v>
      </c>
      <c r="O152" s="31">
        <f>N152/N124</f>
        <v>0.04504504504504504</v>
      </c>
      <c r="P152" s="67">
        <f>P150-P124</f>
        <v>208</v>
      </c>
      <c r="Q152" s="31">
        <f>P152/P124</f>
        <v>0.06244371059741819</v>
      </c>
      <c r="R152" s="67">
        <f>R150-R124</f>
        <v>70</v>
      </c>
      <c r="S152" s="31">
        <f>R152/R124</f>
        <v>0.02472624514305899</v>
      </c>
      <c r="T152" s="67">
        <f>T150-T124</f>
        <v>320</v>
      </c>
      <c r="U152" s="31">
        <f>T152/T124</f>
        <v>0.10666666666666667</v>
      </c>
      <c r="V152" s="67">
        <f>V150-V124</f>
        <v>131</v>
      </c>
      <c r="W152" s="31">
        <f>V152/V124</f>
        <v>0.03956508607671398</v>
      </c>
      <c r="X152" s="67">
        <f>X150-X124</f>
        <v>-107</v>
      </c>
      <c r="Y152" s="31">
        <f>X152/X124</f>
        <v>-0.03219981944026482</v>
      </c>
      <c r="Z152" s="72">
        <f>Z150-Z124</f>
        <v>209</v>
      </c>
      <c r="AA152" s="54">
        <f>Z152/Z124</f>
        <v>0.05526176626123744</v>
      </c>
      <c r="AB152" s="10"/>
      <c r="AC152" s="9"/>
    </row>
    <row r="153" spans="1:29" ht="27.75" customHeight="1" thickBot="1">
      <c r="A153" s="141" t="s">
        <v>12</v>
      </c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0"/>
      <c r="AC153" s="9"/>
    </row>
    <row r="154" spans="1:29" ht="27.75" customHeight="1" thickBot="1">
      <c r="A154" s="138" t="s">
        <v>13</v>
      </c>
      <c r="B154" s="142" t="s">
        <v>14</v>
      </c>
      <c r="C154" s="5"/>
      <c r="D154" s="69">
        <v>1764</v>
      </c>
      <c r="E154" s="23" t="s">
        <v>24</v>
      </c>
      <c r="F154" s="69">
        <v>1953</v>
      </c>
      <c r="G154" s="23" t="s">
        <v>24</v>
      </c>
      <c r="H154" s="69">
        <v>2548</v>
      </c>
      <c r="I154" s="23" t="s">
        <v>24</v>
      </c>
      <c r="J154" s="69">
        <v>2864</v>
      </c>
      <c r="K154" s="23" t="s">
        <v>24</v>
      </c>
      <c r="L154" s="69">
        <v>2944</v>
      </c>
      <c r="M154" s="23" t="s">
        <v>24</v>
      </c>
      <c r="N154" s="69">
        <v>3105</v>
      </c>
      <c r="O154" s="23" t="s">
        <v>24</v>
      </c>
      <c r="P154" s="69">
        <v>2818</v>
      </c>
      <c r="Q154" s="23" t="s">
        <v>24</v>
      </c>
      <c r="R154" s="69">
        <v>2953</v>
      </c>
      <c r="S154" s="23" t="s">
        <v>24</v>
      </c>
      <c r="T154" s="69">
        <v>2660</v>
      </c>
      <c r="U154" s="23" t="s">
        <v>24</v>
      </c>
      <c r="V154" s="69">
        <v>2715</v>
      </c>
      <c r="W154" s="23" t="s">
        <v>24</v>
      </c>
      <c r="X154" s="69">
        <v>2941</v>
      </c>
      <c r="Y154" s="23" t="s">
        <v>24</v>
      </c>
      <c r="Z154" s="82">
        <v>2579</v>
      </c>
      <c r="AA154" s="83" t="s">
        <v>24</v>
      </c>
      <c r="AB154" s="10"/>
      <c r="AC154" s="9"/>
    </row>
    <row r="155" spans="1:29" ht="27.75" customHeight="1" thickBot="1" thickTop="1">
      <c r="A155" s="138"/>
      <c r="B155" s="143"/>
      <c r="C155" s="21" t="s">
        <v>19</v>
      </c>
      <c r="D155" s="75">
        <f>D154-Z128</f>
        <v>21</v>
      </c>
      <c r="E155" s="30">
        <f>D155/Z128</f>
        <v>0.012048192771084338</v>
      </c>
      <c r="F155" s="75">
        <f>F154-D154</f>
        <v>189</v>
      </c>
      <c r="G155" s="30">
        <f>F155/D154</f>
        <v>0.10714285714285714</v>
      </c>
      <c r="H155" s="75">
        <f>H154-F154</f>
        <v>595</v>
      </c>
      <c r="I155" s="30">
        <f>H155/F154</f>
        <v>0.3046594982078853</v>
      </c>
      <c r="J155" s="75">
        <f>J154-H154</f>
        <v>316</v>
      </c>
      <c r="K155" s="30">
        <f>J155/H154</f>
        <v>0.12401883830455258</v>
      </c>
      <c r="L155" s="75">
        <f>L154-J154</f>
        <v>80</v>
      </c>
      <c r="M155" s="30">
        <f>L155/J154</f>
        <v>0.027932960893854747</v>
      </c>
      <c r="N155" s="66">
        <f>N154-L154</f>
        <v>161</v>
      </c>
      <c r="O155" s="42">
        <f>N155/L154</f>
        <v>0.0546875</v>
      </c>
      <c r="P155" s="66">
        <f>P154-N154</f>
        <v>-287</v>
      </c>
      <c r="Q155" s="42">
        <f>P155/N154</f>
        <v>-0.09243156199677939</v>
      </c>
      <c r="R155" s="66">
        <f>R154-P154</f>
        <v>135</v>
      </c>
      <c r="S155" s="42">
        <f>R155/P154</f>
        <v>0.047906316536550746</v>
      </c>
      <c r="T155" s="66">
        <f>T154-R154</f>
        <v>-293</v>
      </c>
      <c r="U155" s="42">
        <f>T155/R154</f>
        <v>-0.09922113105316627</v>
      </c>
      <c r="V155" s="66">
        <f>V154-T154</f>
        <v>55</v>
      </c>
      <c r="W155" s="42">
        <f>V155/T154</f>
        <v>0.020676691729323307</v>
      </c>
      <c r="X155" s="66">
        <f>X154-V154</f>
        <v>226</v>
      </c>
      <c r="Y155" s="42">
        <f>X155/V154</f>
        <v>0.08324125230202578</v>
      </c>
      <c r="Z155" s="72">
        <f>Z154-X154</f>
        <v>-362</v>
      </c>
      <c r="AA155" s="54">
        <f>Z155/X154</f>
        <v>-0.12308738524311459</v>
      </c>
      <c r="AB155" s="10"/>
      <c r="AC155" s="9"/>
    </row>
    <row r="156" spans="1:29" ht="27.75" customHeight="1" thickBot="1" thickTop="1">
      <c r="A156" s="138"/>
      <c r="B156" s="144"/>
      <c r="C156" s="18" t="s">
        <v>20</v>
      </c>
      <c r="D156" s="67">
        <f>D154-D128</f>
        <v>-152</v>
      </c>
      <c r="E156" s="31">
        <f>D156/D128</f>
        <v>-0.07933194154488518</v>
      </c>
      <c r="F156" s="67">
        <f>F154-F128</f>
        <v>-186</v>
      </c>
      <c r="G156" s="31">
        <f>F156/F128</f>
        <v>-0.08695652173913043</v>
      </c>
      <c r="H156" s="67">
        <f>H154-H128</f>
        <v>294</v>
      </c>
      <c r="I156" s="31">
        <f>H156/H128</f>
        <v>0.13043478260869565</v>
      </c>
      <c r="J156" s="67">
        <f>J154-J128</f>
        <v>877</v>
      </c>
      <c r="K156" s="31">
        <f>J156/J128</f>
        <v>0.4413688978359336</v>
      </c>
      <c r="L156" s="67">
        <f>L154-L128</f>
        <v>1097</v>
      </c>
      <c r="M156" s="31">
        <f>L156/L128</f>
        <v>0.5939361126150514</v>
      </c>
      <c r="N156" s="67">
        <f>N154-N128</f>
        <v>1269</v>
      </c>
      <c r="O156" s="31">
        <f>N156/N128</f>
        <v>0.6911764705882353</v>
      </c>
      <c r="P156" s="67">
        <f>P154-P128</f>
        <v>1199</v>
      </c>
      <c r="Q156" s="31">
        <f>P156/P128</f>
        <v>0.7405806053119209</v>
      </c>
      <c r="R156" s="67">
        <f>R154-R128</f>
        <v>1208</v>
      </c>
      <c r="S156" s="31">
        <f>R156/R128</f>
        <v>0.6922636103151862</v>
      </c>
      <c r="T156" s="67">
        <f>T154-T128</f>
        <v>935</v>
      </c>
      <c r="U156" s="31">
        <f>T156/T128</f>
        <v>0.5420289855072464</v>
      </c>
      <c r="V156" s="67">
        <f>V154-V128</f>
        <v>1156</v>
      </c>
      <c r="W156" s="31">
        <f>V156/V128</f>
        <v>0.7415009621552278</v>
      </c>
      <c r="X156" s="67">
        <f>X154-X128</f>
        <v>1264</v>
      </c>
      <c r="Y156" s="31">
        <f>X156/X128</f>
        <v>0.753726893261777</v>
      </c>
      <c r="Z156" s="72">
        <f>Z154-Z128</f>
        <v>836</v>
      </c>
      <c r="AA156" s="54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88" t="s">
        <v>76</v>
      </c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  <c r="Z158" s="189"/>
      <c r="AA158" s="189"/>
      <c r="AB158" s="189"/>
      <c r="AC158" s="189"/>
      <c r="AD158" s="189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38" t="s">
        <v>0</v>
      </c>
      <c r="B160" s="166" t="s">
        <v>1</v>
      </c>
      <c r="C160" s="153"/>
      <c r="D160" s="141" t="s">
        <v>74</v>
      </c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54"/>
      <c r="AA160" s="155"/>
      <c r="AB160" s="145" t="s">
        <v>21</v>
      </c>
      <c r="AC160" s="148" t="s">
        <v>22</v>
      </c>
      <c r="AD160" s="149"/>
    </row>
    <row r="161" spans="1:30" ht="20.25" customHeight="1" thickBot="1" thickTop="1">
      <c r="A161" s="138"/>
      <c r="B161" s="171"/>
      <c r="C161" s="138"/>
      <c r="D161" s="139" t="s">
        <v>4</v>
      </c>
      <c r="E161" s="140"/>
      <c r="F161" s="139" t="s">
        <v>5</v>
      </c>
      <c r="G161" s="140"/>
      <c r="H161" s="139" t="s">
        <v>25</v>
      </c>
      <c r="I161" s="140"/>
      <c r="J161" s="139" t="s">
        <v>26</v>
      </c>
      <c r="K161" s="140"/>
      <c r="L161" s="139" t="s">
        <v>27</v>
      </c>
      <c r="M161" s="140"/>
      <c r="N161" s="139" t="s">
        <v>28</v>
      </c>
      <c r="O161" s="140"/>
      <c r="P161" s="139" t="s">
        <v>29</v>
      </c>
      <c r="Q161" s="140"/>
      <c r="R161" s="139" t="s">
        <v>35</v>
      </c>
      <c r="S161" s="140"/>
      <c r="T161" s="139" t="s">
        <v>36</v>
      </c>
      <c r="U161" s="140"/>
      <c r="V161" s="139" t="s">
        <v>37</v>
      </c>
      <c r="W161" s="140"/>
      <c r="X161" s="139" t="s">
        <v>38</v>
      </c>
      <c r="Y161" s="140"/>
      <c r="Z161" s="159" t="s">
        <v>39</v>
      </c>
      <c r="AA161" s="160"/>
      <c r="AB161" s="146"/>
      <c r="AC161" s="150"/>
      <c r="AD161" s="151"/>
    </row>
    <row r="162" spans="1:30" ht="19.5" customHeight="1" thickBot="1" thickTop="1">
      <c r="A162" s="2"/>
      <c r="B162" s="1"/>
      <c r="C162" s="168" t="s">
        <v>33</v>
      </c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179"/>
      <c r="U162" s="179"/>
      <c r="V162" s="179"/>
      <c r="W162" s="179"/>
      <c r="X162" s="179"/>
      <c r="Y162" s="179"/>
      <c r="Z162" s="179"/>
      <c r="AA162" s="180"/>
      <c r="AB162" s="147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6"/>
      <c r="G163" s="4"/>
      <c r="H163" s="37"/>
      <c r="I163" s="16"/>
      <c r="J163" s="36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73"/>
      <c r="AC163" s="162"/>
      <c r="AD163" s="163"/>
    </row>
    <row r="164" spans="1:30" ht="24.75" customHeight="1" thickBot="1" thickTop="1">
      <c r="A164" s="138" t="s">
        <v>6</v>
      </c>
      <c r="B164" s="142" t="s">
        <v>7</v>
      </c>
      <c r="C164" s="7"/>
      <c r="D164" s="65">
        <v>150193</v>
      </c>
      <c r="E164" s="22" t="s">
        <v>24</v>
      </c>
      <c r="F164" s="65">
        <v>150042</v>
      </c>
      <c r="G164" s="22" t="s">
        <v>24</v>
      </c>
      <c r="H164" s="65">
        <v>148253</v>
      </c>
      <c r="I164" s="22" t="s">
        <v>24</v>
      </c>
      <c r="J164" s="65">
        <v>146172</v>
      </c>
      <c r="K164" s="22" t="s">
        <v>24</v>
      </c>
      <c r="L164" s="65">
        <v>145799</v>
      </c>
      <c r="M164" s="22" t="s">
        <v>24</v>
      </c>
      <c r="N164" s="65">
        <v>145938</v>
      </c>
      <c r="O164" s="22" t="s">
        <v>24</v>
      </c>
      <c r="P164" s="65">
        <v>146616</v>
      </c>
      <c r="Q164" s="22" t="s">
        <v>24</v>
      </c>
      <c r="R164" s="65">
        <v>145984</v>
      </c>
      <c r="S164" s="22" t="s">
        <v>24</v>
      </c>
      <c r="T164" s="65">
        <v>143955</v>
      </c>
      <c r="U164" s="22" t="s">
        <v>24</v>
      </c>
      <c r="V164" s="65">
        <v>142825</v>
      </c>
      <c r="W164" s="22" t="s">
        <v>24</v>
      </c>
      <c r="X164" s="65">
        <v>142573</v>
      </c>
      <c r="Y164" s="22" t="s">
        <v>24</v>
      </c>
      <c r="Z164" s="71">
        <v>142675</v>
      </c>
      <c r="AA164" s="49" t="s">
        <v>24</v>
      </c>
      <c r="AB164" s="178"/>
      <c r="AC164" s="194"/>
      <c r="AD164" s="57"/>
    </row>
    <row r="165" spans="1:29" ht="24.75" customHeight="1" thickBot="1" thickTop="1">
      <c r="A165" s="138"/>
      <c r="B165" s="143"/>
      <c r="C165" s="17" t="s">
        <v>19</v>
      </c>
      <c r="D165" s="75">
        <f>D164-Z138</f>
        <v>909</v>
      </c>
      <c r="E165" s="30">
        <f>D165/Z138</f>
        <v>0.006089065137590097</v>
      </c>
      <c r="F165" s="75">
        <f>F164-D164</f>
        <v>-151</v>
      </c>
      <c r="G165" s="30">
        <f>F165/D164</f>
        <v>-0.001005373086628538</v>
      </c>
      <c r="H165" s="75">
        <f>H164-F164</f>
        <v>-1789</v>
      </c>
      <c r="I165" s="30">
        <f>H165/F164</f>
        <v>-0.011923328134788925</v>
      </c>
      <c r="J165" s="75">
        <f>J164-H164</f>
        <v>-2081</v>
      </c>
      <c r="K165" s="30">
        <f>J165/H164</f>
        <v>-0.014036815443869602</v>
      </c>
      <c r="L165" s="75">
        <f>L164-J164</f>
        <v>-373</v>
      </c>
      <c r="M165" s="30">
        <f>L165/J164</f>
        <v>-0.0025517883041895847</v>
      </c>
      <c r="N165" s="66">
        <f>N164-L164</f>
        <v>139</v>
      </c>
      <c r="O165" s="42">
        <f>N165/L164</f>
        <v>0.0009533673070460017</v>
      </c>
      <c r="P165" s="66">
        <f>P164-N164</f>
        <v>678</v>
      </c>
      <c r="Q165" s="42">
        <f>P165/N164</f>
        <v>0.0046458084940180075</v>
      </c>
      <c r="R165" s="66">
        <f>R164-P164</f>
        <v>-632</v>
      </c>
      <c r="S165" s="42">
        <f>R165/P164</f>
        <v>-0.004310580018551864</v>
      </c>
      <c r="T165" s="66">
        <f>T164-R164</f>
        <v>-2029</v>
      </c>
      <c r="U165" s="42">
        <f>T165/R164</f>
        <v>-0.013898783428320911</v>
      </c>
      <c r="V165" s="66">
        <f>V164-T164</f>
        <v>-1130</v>
      </c>
      <c r="W165" s="42">
        <f>V165/T164</f>
        <v>-0.007849675245736515</v>
      </c>
      <c r="X165" s="66">
        <f>X164-V164</f>
        <v>-252</v>
      </c>
      <c r="Y165" s="42">
        <f>X165/V164</f>
        <v>-0.0017643969893225977</v>
      </c>
      <c r="Z165" s="72">
        <f>Z164-X164</f>
        <v>102</v>
      </c>
      <c r="AA165" s="54">
        <f>Z165/X164</f>
        <v>0.0007154229762998605</v>
      </c>
      <c r="AB165" s="71">
        <f>(D164+F164+H164+J164+L164+N164+P164+R164+T164+V164+X164+Z164)/12</f>
        <v>145918.75</v>
      </c>
      <c r="AC165" s="9"/>
    </row>
    <row r="166" spans="1:29" ht="24.75" customHeight="1" thickBot="1" thickTop="1">
      <c r="A166" s="138"/>
      <c r="B166" s="144"/>
      <c r="C166" s="18" t="s">
        <v>20</v>
      </c>
      <c r="D166" s="67">
        <f>D164-D138</f>
        <v>-4962</v>
      </c>
      <c r="E166" s="31">
        <f>D166/D138</f>
        <v>-0.03198092230350295</v>
      </c>
      <c r="F166" s="67">
        <f>F164-F138</f>
        <v>-5630</v>
      </c>
      <c r="G166" s="31">
        <f>F166/F138</f>
        <v>-0.036165784469911096</v>
      </c>
      <c r="H166" s="67">
        <f>H164-H138</f>
        <v>-6745</v>
      </c>
      <c r="I166" s="31">
        <f>H166/H138</f>
        <v>-0.043516690537942423</v>
      </c>
      <c r="J166" s="67">
        <f>J164-J138</f>
        <v>-6123</v>
      </c>
      <c r="K166" s="31">
        <f>J166/J138</f>
        <v>-0.040204865556978234</v>
      </c>
      <c r="L166" s="67">
        <f>L164-L138</f>
        <v>-5573</v>
      </c>
      <c r="M166" s="31">
        <f>L166/L138</f>
        <v>-0.036816584308855003</v>
      </c>
      <c r="N166" s="67">
        <f>N164-N138</f>
        <v>-4663</v>
      </c>
      <c r="O166" s="31">
        <f>N166/N138</f>
        <v>-0.03096260981002782</v>
      </c>
      <c r="P166" s="67">
        <f>P164-P138</f>
        <v>-3475</v>
      </c>
      <c r="Q166" s="31">
        <f>P166/P138</f>
        <v>-0.02315262074341566</v>
      </c>
      <c r="R166" s="67">
        <f>R164-R138</f>
        <v>-3323</v>
      </c>
      <c r="S166" s="31">
        <f>R166/R138</f>
        <v>-0.022256156777646058</v>
      </c>
      <c r="T166" s="67">
        <f>T164-T138</f>
        <v>-5338</v>
      </c>
      <c r="U166" s="31">
        <f>T166/T138</f>
        <v>-0.03575519280877201</v>
      </c>
      <c r="V166" s="67">
        <f>V164-V138</f>
        <v>-6092</v>
      </c>
      <c r="W166" s="31">
        <f>V166/V138</f>
        <v>-0.04090869410476977</v>
      </c>
      <c r="X166" s="67">
        <f>X164-X138</f>
        <v>-5923</v>
      </c>
      <c r="Y166" s="31">
        <f>X166/X138</f>
        <v>-0.039886596271953456</v>
      </c>
      <c r="Z166" s="72">
        <f>Z164-Z138</f>
        <v>-6609</v>
      </c>
      <c r="AA166" s="54">
        <f>Z166/Z138</f>
        <v>-0.04427132177594384</v>
      </c>
      <c r="AB166" s="10"/>
      <c r="AC166" s="43"/>
    </row>
    <row r="167" spans="1:30" ht="24.75" customHeight="1" thickBot="1" thickTop="1">
      <c r="A167" s="138" t="s">
        <v>8</v>
      </c>
      <c r="B167" s="142" t="s">
        <v>18</v>
      </c>
      <c r="C167" s="19"/>
      <c r="D167" s="68">
        <v>5511</v>
      </c>
      <c r="E167" s="23" t="s">
        <v>24</v>
      </c>
      <c r="F167" s="68">
        <v>5296</v>
      </c>
      <c r="G167" s="23" t="s">
        <v>24</v>
      </c>
      <c r="H167" s="68">
        <v>4824</v>
      </c>
      <c r="I167" s="23" t="s">
        <v>24</v>
      </c>
      <c r="J167" s="68">
        <v>4725</v>
      </c>
      <c r="K167" s="23" t="s">
        <v>24</v>
      </c>
      <c r="L167" s="68">
        <v>3532</v>
      </c>
      <c r="M167" s="23" t="s">
        <v>24</v>
      </c>
      <c r="N167" s="68">
        <v>5296</v>
      </c>
      <c r="O167" s="23" t="s">
        <v>24</v>
      </c>
      <c r="P167" s="68">
        <v>6174</v>
      </c>
      <c r="Q167" s="23" t="s">
        <v>24</v>
      </c>
      <c r="R167" s="68">
        <v>4263</v>
      </c>
      <c r="S167" s="23" t="s">
        <v>24</v>
      </c>
      <c r="T167" s="68">
        <v>5935</v>
      </c>
      <c r="U167" s="23" t="s">
        <v>24</v>
      </c>
      <c r="V167" s="68">
        <v>5574</v>
      </c>
      <c r="W167" s="23" t="s">
        <v>24</v>
      </c>
      <c r="X167" s="68">
        <v>4778</v>
      </c>
      <c r="Y167" s="23" t="s">
        <v>24</v>
      </c>
      <c r="Z167" s="73">
        <v>5823</v>
      </c>
      <c r="AA167" s="49" t="s">
        <v>24</v>
      </c>
      <c r="AB167" s="39">
        <f>D167+F167+H167+J167+L167+N167+P167+R167+T167+V167+X167+Z167</f>
        <v>61731</v>
      </c>
      <c r="AC167" s="26"/>
      <c r="AD167" s="29"/>
    </row>
    <row r="168" spans="1:30" ht="24.75" customHeight="1" thickBot="1" thickTop="1">
      <c r="A168" s="138"/>
      <c r="B168" s="143"/>
      <c r="C168" s="17" t="s">
        <v>19</v>
      </c>
      <c r="D168" s="75">
        <f>D167-Z141</f>
        <v>-635</v>
      </c>
      <c r="E168" s="30">
        <f>D168/Z141</f>
        <v>-0.10331923202082656</v>
      </c>
      <c r="F168" s="75">
        <f>F167-D167</f>
        <v>-215</v>
      </c>
      <c r="G168" s="30">
        <f>F168/D167</f>
        <v>-0.03901288332426057</v>
      </c>
      <c r="H168" s="75">
        <f>H167-F167</f>
        <v>-472</v>
      </c>
      <c r="I168" s="30">
        <f>H168/F167</f>
        <v>-0.0891238670694864</v>
      </c>
      <c r="J168" s="75">
        <f>J167-H167</f>
        <v>-99</v>
      </c>
      <c r="K168" s="30">
        <f>J168/H167</f>
        <v>-0.020522388059701493</v>
      </c>
      <c r="L168" s="75">
        <f>L167-J167</f>
        <v>-1193</v>
      </c>
      <c r="M168" s="30">
        <f>L168/J167</f>
        <v>-0.2524867724867725</v>
      </c>
      <c r="N168" s="66">
        <f>N167-L167</f>
        <v>1764</v>
      </c>
      <c r="O168" s="42">
        <f>N168/L167</f>
        <v>0.49943374858437145</v>
      </c>
      <c r="P168" s="66">
        <f>P167-N167</f>
        <v>878</v>
      </c>
      <c r="Q168" s="42">
        <f>P168/N167</f>
        <v>0.16578549848942598</v>
      </c>
      <c r="R168" s="66">
        <f>R167-P167</f>
        <v>-1911</v>
      </c>
      <c r="S168" s="42">
        <f>R168/P167</f>
        <v>-0.30952380952380953</v>
      </c>
      <c r="T168" s="66">
        <f>T167-R167</f>
        <v>1672</v>
      </c>
      <c r="U168" s="42">
        <f>T168/R167</f>
        <v>0.3922120572366878</v>
      </c>
      <c r="V168" s="66">
        <f>V167-T167</f>
        <v>-361</v>
      </c>
      <c r="W168" s="42">
        <f>V168/T167</f>
        <v>-0.060825610783487784</v>
      </c>
      <c r="X168" s="66">
        <f>X167-V167</f>
        <v>-796</v>
      </c>
      <c r="Y168" s="42">
        <f>X168/V167</f>
        <v>-0.14280588446358092</v>
      </c>
      <c r="Z168" s="72">
        <f>Z167-X167</f>
        <v>1045</v>
      </c>
      <c r="AA168" s="54">
        <f>Z168/X167</f>
        <v>0.21871075763917958</v>
      </c>
      <c r="AB168" s="101">
        <f>AB167-D167-F167-H167-J167-L167-N167-P167-R167-T167-V167-X167</f>
        <v>5823</v>
      </c>
      <c r="AC168" s="48"/>
      <c r="AD168" s="77"/>
    </row>
    <row r="169" spans="1:30" ht="24.75" customHeight="1" thickBot="1" thickTop="1">
      <c r="A169" s="138"/>
      <c r="B169" s="144"/>
      <c r="C169" s="18" t="s">
        <v>20</v>
      </c>
      <c r="D169" s="67">
        <f>D167-D141</f>
        <v>-488</v>
      </c>
      <c r="E169" s="31">
        <f>D169/D141</f>
        <v>-0.08134689114852475</v>
      </c>
      <c r="F169" s="67">
        <f>F167-F141</f>
        <v>112</v>
      </c>
      <c r="G169" s="31">
        <f>F169/F141</f>
        <v>0.021604938271604937</v>
      </c>
      <c r="H169" s="67">
        <f>H167-H141</f>
        <v>-455</v>
      </c>
      <c r="I169" s="31">
        <f>H169/H141</f>
        <v>-0.0861905663951506</v>
      </c>
      <c r="J169" s="67">
        <f>J167-J141</f>
        <v>-148</v>
      </c>
      <c r="K169" s="31">
        <f>J169/J141</f>
        <v>-0.03037143443463985</v>
      </c>
      <c r="L169" s="67">
        <f>L167-L141</f>
        <v>-1145</v>
      </c>
      <c r="M169" s="31">
        <f>L169/L141</f>
        <v>-0.24481505238400683</v>
      </c>
      <c r="N169" s="67">
        <f>N167-N141</f>
        <v>290</v>
      </c>
      <c r="O169" s="31">
        <f>N169/N141</f>
        <v>0.05793048341989612</v>
      </c>
      <c r="P169" s="67">
        <f>P167-P141</f>
        <v>-126</v>
      </c>
      <c r="Q169" s="31">
        <f>P169/P141</f>
        <v>-0.02</v>
      </c>
      <c r="R169" s="67">
        <f>R167-R141</f>
        <v>-810</v>
      </c>
      <c r="S169" s="31">
        <f>R169/R141</f>
        <v>-0.1596688350088705</v>
      </c>
      <c r="T169" s="67">
        <f>T167-T141</f>
        <v>-62</v>
      </c>
      <c r="U169" s="31">
        <f>T169/T141</f>
        <v>-0.010338502584625646</v>
      </c>
      <c r="V169" s="67">
        <f>V167-V141</f>
        <v>-360</v>
      </c>
      <c r="W169" s="31">
        <f>V169/V141</f>
        <v>-0.06066734074823053</v>
      </c>
      <c r="X169" s="67">
        <f>X167-X141</f>
        <v>-509</v>
      </c>
      <c r="Y169" s="31">
        <f>X169/X141</f>
        <v>-0.09627387932665027</v>
      </c>
      <c r="Z169" s="72">
        <f>Z167-Z141</f>
        <v>-323</v>
      </c>
      <c r="AA169" s="54">
        <f>Z169/Z141</f>
        <v>-0.05255450699642043</v>
      </c>
      <c r="AB169" s="40"/>
      <c r="AC169" s="76"/>
      <c r="AD169" s="47"/>
    </row>
    <row r="170" spans="1:30" ht="24.75" customHeight="1" thickBot="1" thickTop="1">
      <c r="A170" s="138" t="s">
        <v>9</v>
      </c>
      <c r="B170" s="142" t="s">
        <v>16</v>
      </c>
      <c r="C170" s="20"/>
      <c r="D170" s="69">
        <v>1674</v>
      </c>
      <c r="E170" s="23" t="s">
        <v>24</v>
      </c>
      <c r="F170" s="69">
        <v>2553</v>
      </c>
      <c r="G170" s="23" t="s">
        <v>24</v>
      </c>
      <c r="H170" s="69">
        <v>2561</v>
      </c>
      <c r="I170" s="23" t="s">
        <v>24</v>
      </c>
      <c r="J170" s="69">
        <v>3174</v>
      </c>
      <c r="K170" s="23" t="s">
        <v>24</v>
      </c>
      <c r="L170" s="69">
        <v>1886</v>
      </c>
      <c r="M170" s="23" t="s">
        <v>24</v>
      </c>
      <c r="N170" s="69">
        <v>2687</v>
      </c>
      <c r="O170" s="23" t="s">
        <v>24</v>
      </c>
      <c r="P170" s="69">
        <v>2668</v>
      </c>
      <c r="Q170" s="23" t="s">
        <v>24</v>
      </c>
      <c r="R170" s="69">
        <v>1747</v>
      </c>
      <c r="S170" s="23" t="s">
        <v>24</v>
      </c>
      <c r="T170" s="69">
        <v>4858</v>
      </c>
      <c r="U170" s="23" t="s">
        <v>24</v>
      </c>
      <c r="V170" s="69">
        <v>3330</v>
      </c>
      <c r="W170" s="23" t="s">
        <v>24</v>
      </c>
      <c r="X170" s="69">
        <v>2230</v>
      </c>
      <c r="Y170" s="23" t="s">
        <v>24</v>
      </c>
      <c r="Z170" s="74">
        <v>2307</v>
      </c>
      <c r="AA170" s="49" t="s">
        <v>24</v>
      </c>
      <c r="AB170" s="39">
        <f>D170+F170+H170+J170+L170+N170+P170+R170+T170+V170+X170+Z170</f>
        <v>31675</v>
      </c>
      <c r="AC170" s="26"/>
      <c r="AD170" s="29"/>
    </row>
    <row r="171" spans="1:30" ht="24.75" customHeight="1" thickBot="1" thickTop="1">
      <c r="A171" s="138"/>
      <c r="B171" s="143"/>
      <c r="C171" s="21" t="s">
        <v>19</v>
      </c>
      <c r="D171" s="75">
        <f>D170-Z144</f>
        <v>-535</v>
      </c>
      <c r="E171" s="30">
        <f>D171/Z144</f>
        <v>-0.24219103666817565</v>
      </c>
      <c r="F171" s="75">
        <f>F170-D170</f>
        <v>879</v>
      </c>
      <c r="G171" s="30">
        <f>F171/D170</f>
        <v>0.525089605734767</v>
      </c>
      <c r="H171" s="75">
        <f>H170-F170</f>
        <v>8</v>
      </c>
      <c r="I171" s="30">
        <f>H171/F170</f>
        <v>0.003133568350959655</v>
      </c>
      <c r="J171" s="75">
        <f>J170-H170</f>
        <v>613</v>
      </c>
      <c r="K171" s="30">
        <f>J171/H170</f>
        <v>0.23935962514642717</v>
      </c>
      <c r="L171" s="75">
        <f>L170-J170</f>
        <v>-1288</v>
      </c>
      <c r="M171" s="30">
        <f>L171/J170</f>
        <v>-0.4057971014492754</v>
      </c>
      <c r="N171" s="66">
        <f>N170-L170</f>
        <v>801</v>
      </c>
      <c r="O171" s="42">
        <f>N171/L170</f>
        <v>0.4247083775185578</v>
      </c>
      <c r="P171" s="66">
        <f>P170-N170</f>
        <v>-19</v>
      </c>
      <c r="Q171" s="42">
        <f>P171/N170</f>
        <v>-0.0070710829921845925</v>
      </c>
      <c r="R171" s="66">
        <f>R170-P170</f>
        <v>-921</v>
      </c>
      <c r="S171" s="42">
        <f>R171/P170</f>
        <v>-0.3452023988005997</v>
      </c>
      <c r="T171" s="66">
        <f>T170-R170</f>
        <v>3111</v>
      </c>
      <c r="U171" s="42">
        <f>T171/R170</f>
        <v>1.780767029192902</v>
      </c>
      <c r="V171" s="66">
        <f>V170-T170</f>
        <v>-1528</v>
      </c>
      <c r="W171" s="42">
        <f>V171/T170</f>
        <v>-0.3145327295183203</v>
      </c>
      <c r="X171" s="66">
        <f>X170-V170</f>
        <v>-1100</v>
      </c>
      <c r="Y171" s="42">
        <f>X171/V170</f>
        <v>-0.3303303303303303</v>
      </c>
      <c r="Z171" s="72">
        <f>Z170-X170</f>
        <v>77</v>
      </c>
      <c r="AA171" s="54">
        <f>Z171/X170</f>
        <v>0.03452914798206278</v>
      </c>
      <c r="AB171" s="101">
        <f>AB170-D170-F170-H170-J170-L170-N170-P170-R170-T170-V170-X170</f>
        <v>2307</v>
      </c>
      <c r="AC171" s="48"/>
      <c r="AD171" s="77"/>
    </row>
    <row r="172" spans="1:30" ht="24.75" customHeight="1" thickBot="1" thickTop="1">
      <c r="A172" s="138"/>
      <c r="B172" s="144"/>
      <c r="C172" s="18" t="s">
        <v>20</v>
      </c>
      <c r="D172" s="67">
        <f>D170-D144</f>
        <v>278</v>
      </c>
      <c r="E172" s="31">
        <f>D172/D144</f>
        <v>0.1991404011461318</v>
      </c>
      <c r="F172" s="67">
        <f>F171-F144</f>
        <v>-1191</v>
      </c>
      <c r="G172" s="31">
        <f>F172/F144</f>
        <v>-0.5753623188405798</v>
      </c>
      <c r="H172" s="67">
        <f>H171-H144</f>
        <v>-2382</v>
      </c>
      <c r="I172" s="31">
        <f>H172/H144</f>
        <v>-0.9966527196652719</v>
      </c>
      <c r="J172" s="67">
        <f>J171-J144</f>
        <v>-2303</v>
      </c>
      <c r="K172" s="31">
        <f>J172/J144</f>
        <v>-0.7897805212620027</v>
      </c>
      <c r="L172" s="67">
        <f>L171-L144</f>
        <v>-3487</v>
      </c>
      <c r="M172" s="31">
        <f>L172/L144</f>
        <v>-1.5857207821737154</v>
      </c>
      <c r="N172" s="67">
        <f>N171-N144</f>
        <v>-1509</v>
      </c>
      <c r="O172" s="31">
        <f>N172/N144</f>
        <v>-0.6532467532467533</v>
      </c>
      <c r="P172" s="67">
        <f>P171-P144</f>
        <v>-2720</v>
      </c>
      <c r="Q172" s="31">
        <f>P172/P144</f>
        <v>-1.007034431691966</v>
      </c>
      <c r="R172" s="67">
        <f>R171-R144</f>
        <v>-2994</v>
      </c>
      <c r="S172" s="31">
        <f>R172/R144</f>
        <v>-1.4442836468885674</v>
      </c>
      <c r="T172" s="67">
        <f>T171-T144</f>
        <v>378</v>
      </c>
      <c r="U172" s="31">
        <f>T172/T144</f>
        <v>0.13830954994511527</v>
      </c>
      <c r="V172" s="67">
        <f>V171-V144</f>
        <v>-4041</v>
      </c>
      <c r="W172" s="31">
        <f>V172/V144</f>
        <v>-1.6080382013529646</v>
      </c>
      <c r="X172" s="67">
        <f>X171-X144</f>
        <v>-3586</v>
      </c>
      <c r="Y172" s="31">
        <f>X172/X144</f>
        <v>-1.4424778761061947</v>
      </c>
      <c r="Z172" s="72">
        <f>Z171-Z144</f>
        <v>-2132</v>
      </c>
      <c r="AA172" s="54">
        <f>Z172/Z144</f>
        <v>-0.965142598460842</v>
      </c>
      <c r="AB172" s="40"/>
      <c r="AC172" s="48"/>
      <c r="AD172" s="47"/>
    </row>
    <row r="173" spans="1:30" ht="24.75" customHeight="1" thickBot="1" thickTop="1">
      <c r="A173" s="138" t="s">
        <v>10</v>
      </c>
      <c r="B173" s="142" t="s">
        <v>17</v>
      </c>
      <c r="C173" s="20"/>
      <c r="D173" s="69">
        <v>1496</v>
      </c>
      <c r="E173" s="23" t="s">
        <v>24</v>
      </c>
      <c r="F173" s="69">
        <v>822</v>
      </c>
      <c r="G173" s="23" t="s">
        <v>24</v>
      </c>
      <c r="H173" s="69">
        <v>1048</v>
      </c>
      <c r="I173" s="23" t="s">
        <v>24</v>
      </c>
      <c r="J173" s="69">
        <v>1049</v>
      </c>
      <c r="K173" s="23" t="s">
        <v>24</v>
      </c>
      <c r="L173" s="69">
        <v>698</v>
      </c>
      <c r="M173" s="23" t="s">
        <v>24</v>
      </c>
      <c r="N173" s="69">
        <v>628</v>
      </c>
      <c r="O173" s="23" t="s">
        <v>24</v>
      </c>
      <c r="P173" s="69">
        <v>1085</v>
      </c>
      <c r="Q173" s="23" t="s">
        <v>24</v>
      </c>
      <c r="R173" s="69">
        <v>1870</v>
      </c>
      <c r="S173" s="23" t="s">
        <v>24</v>
      </c>
      <c r="T173" s="69">
        <v>1322</v>
      </c>
      <c r="U173" s="23" t="s">
        <v>24</v>
      </c>
      <c r="V173" s="69">
        <v>1297</v>
      </c>
      <c r="W173" s="23" t="s">
        <v>24</v>
      </c>
      <c r="X173" s="69">
        <v>694</v>
      </c>
      <c r="Y173" s="23" t="s">
        <v>24</v>
      </c>
      <c r="Z173" s="74">
        <v>898</v>
      </c>
      <c r="AA173" s="49" t="s">
        <v>24</v>
      </c>
      <c r="AB173" s="39">
        <f>D173+F173+H173+J173+L173+N173+P173+R173+T173+V173+X173+Z173</f>
        <v>12907</v>
      </c>
      <c r="AC173" s="26"/>
      <c r="AD173" s="29"/>
    </row>
    <row r="174" spans="1:30" ht="24.75" customHeight="1" thickBot="1" thickTop="1">
      <c r="A174" s="138"/>
      <c r="B174" s="143"/>
      <c r="C174" s="21" t="s">
        <v>19</v>
      </c>
      <c r="D174" s="75">
        <f>D173-Z147</f>
        <v>405</v>
      </c>
      <c r="E174" s="30">
        <f>D174/Z147</f>
        <v>0.3712190650779102</v>
      </c>
      <c r="F174" s="75">
        <f>F173-D173</f>
        <v>-674</v>
      </c>
      <c r="G174" s="30">
        <f>F174/D173</f>
        <v>-0.4505347593582888</v>
      </c>
      <c r="H174" s="75">
        <f>H173-F173</f>
        <v>226</v>
      </c>
      <c r="I174" s="30">
        <f>H174/F173</f>
        <v>0.2749391727493917</v>
      </c>
      <c r="J174" s="75">
        <f>J173-H173</f>
        <v>1</v>
      </c>
      <c r="K174" s="30">
        <f>J174/H173</f>
        <v>0.0009541984732824427</v>
      </c>
      <c r="L174" s="75">
        <f>L173-J173</f>
        <v>-351</v>
      </c>
      <c r="M174" s="30">
        <f>L174/J173</f>
        <v>-0.334604385128694</v>
      </c>
      <c r="N174" s="66">
        <f>N173-L173</f>
        <v>-70</v>
      </c>
      <c r="O174" s="42">
        <f>N174/L173</f>
        <v>-0.10028653295128939</v>
      </c>
      <c r="P174" s="66">
        <f>P173-N173</f>
        <v>457</v>
      </c>
      <c r="Q174" s="42">
        <f>P174/N173</f>
        <v>0.7277070063694268</v>
      </c>
      <c r="R174" s="66">
        <f>R173-P173</f>
        <v>785</v>
      </c>
      <c r="S174" s="42">
        <f>R174/P173</f>
        <v>0.7235023041474654</v>
      </c>
      <c r="T174" s="66">
        <f>T173-R173</f>
        <v>-548</v>
      </c>
      <c r="U174" s="42">
        <f>T174/R173</f>
        <v>-0.293048128342246</v>
      </c>
      <c r="V174" s="66">
        <f>V173-T173</f>
        <v>-25</v>
      </c>
      <c r="W174" s="42">
        <f>V174/T173</f>
        <v>-0.018910741301059002</v>
      </c>
      <c r="X174" s="66">
        <f>X173-V173</f>
        <v>-603</v>
      </c>
      <c r="Y174" s="42">
        <f>X174/V173</f>
        <v>-0.46491904394757133</v>
      </c>
      <c r="Z174" s="72">
        <f>Z173-X173</f>
        <v>204</v>
      </c>
      <c r="AA174" s="54">
        <f>Z174/X173</f>
        <v>0.29394812680115273</v>
      </c>
      <c r="AB174" s="101">
        <f>AB173-D173-F173-H173-J173-L173-N173-P173-R173-T173-V173-X173</f>
        <v>898</v>
      </c>
      <c r="AC174" s="48"/>
      <c r="AD174" s="77"/>
    </row>
    <row r="175" spans="1:30" ht="24.75" customHeight="1" thickBot="1" thickTop="1">
      <c r="A175" s="138"/>
      <c r="B175" s="144"/>
      <c r="C175" s="18" t="s">
        <v>20</v>
      </c>
      <c r="D175" s="67">
        <f>D173-D147</f>
        <v>924</v>
      </c>
      <c r="E175" s="31">
        <f>D175/D147</f>
        <v>1.6153846153846154</v>
      </c>
      <c r="F175" s="67">
        <f>F173-F147</f>
        <v>247</v>
      </c>
      <c r="G175" s="31">
        <f>F175/F147</f>
        <v>0.4295652173913043</v>
      </c>
      <c r="H175" s="67">
        <f>H173-H147</f>
        <v>241</v>
      </c>
      <c r="I175" s="31">
        <f>H175/H147</f>
        <v>0.298636926889715</v>
      </c>
      <c r="J175" s="67">
        <f>J173-J147</f>
        <v>223</v>
      </c>
      <c r="K175" s="31">
        <f>J175/J147</f>
        <v>0.26997578692493945</v>
      </c>
      <c r="L175" s="67">
        <f>L173-L147</f>
        <v>27</v>
      </c>
      <c r="M175" s="31">
        <f>L175/L147</f>
        <v>0.040238450074515646</v>
      </c>
      <c r="N175" s="67">
        <f>N173-N147</f>
        <v>-206</v>
      </c>
      <c r="O175" s="31">
        <f>N175/N147</f>
        <v>-0.24700239808153476</v>
      </c>
      <c r="P175" s="67">
        <f>P173-P147</f>
        <v>185</v>
      </c>
      <c r="Q175" s="31">
        <f>P175/P147</f>
        <v>0.20555555555555555</v>
      </c>
      <c r="R175" s="67">
        <f>R173-R147</f>
        <v>554</v>
      </c>
      <c r="S175" s="31">
        <f>R175/R147</f>
        <v>0.4209726443768997</v>
      </c>
      <c r="T175" s="67">
        <f>T173-T147</f>
        <v>268</v>
      </c>
      <c r="U175" s="31">
        <f>T175/T147</f>
        <v>0.25426944971537</v>
      </c>
      <c r="V175" s="67">
        <f>V173-V147</f>
        <v>471</v>
      </c>
      <c r="W175" s="31">
        <f>V175/V147</f>
        <v>0.5702179176755447</v>
      </c>
      <c r="X175" s="67">
        <f>X173-X147</f>
        <v>-511</v>
      </c>
      <c r="Y175" s="31">
        <f>X175/X147</f>
        <v>-0.42406639004149377</v>
      </c>
      <c r="Z175" s="72">
        <f>Z173-Z147</f>
        <v>-193</v>
      </c>
      <c r="AA175" s="54">
        <f>Z175/Z147</f>
        <v>-0.1769019248395967</v>
      </c>
      <c r="AB175" s="40"/>
      <c r="AC175" s="76"/>
      <c r="AD175" s="47"/>
    </row>
    <row r="176" spans="1:30" ht="24.75" customHeight="1" thickBot="1" thickTop="1">
      <c r="A176" s="138" t="s">
        <v>11</v>
      </c>
      <c r="B176" s="142" t="s">
        <v>15</v>
      </c>
      <c r="C176" s="20"/>
      <c r="D176" s="69">
        <v>3795</v>
      </c>
      <c r="E176" s="23" t="s">
        <v>24</v>
      </c>
      <c r="F176" s="69">
        <v>3209</v>
      </c>
      <c r="G176" s="23" t="s">
        <v>24</v>
      </c>
      <c r="H176" s="69">
        <v>3028</v>
      </c>
      <c r="I176" s="23" t="s">
        <v>24</v>
      </c>
      <c r="J176" s="69">
        <v>3041</v>
      </c>
      <c r="K176" s="23" t="s">
        <v>24</v>
      </c>
      <c r="L176" s="69">
        <v>2324</v>
      </c>
      <c r="M176" s="23" t="s">
        <v>24</v>
      </c>
      <c r="N176" s="69">
        <v>3165</v>
      </c>
      <c r="O176" s="23" t="s">
        <v>24</v>
      </c>
      <c r="P176" s="69">
        <v>3470</v>
      </c>
      <c r="Q176" s="23" t="s">
        <v>24</v>
      </c>
      <c r="R176" s="69">
        <v>2368</v>
      </c>
      <c r="S176" s="23" t="s">
        <v>24</v>
      </c>
      <c r="T176" s="69">
        <v>3227</v>
      </c>
      <c r="U176" s="23" t="s">
        <v>24</v>
      </c>
      <c r="V176" s="69">
        <v>3165</v>
      </c>
      <c r="W176" s="23" t="s">
        <v>24</v>
      </c>
      <c r="X176" s="69">
        <v>2879</v>
      </c>
      <c r="Y176" s="23" t="s">
        <v>24</v>
      </c>
      <c r="Z176" s="74">
        <v>3702</v>
      </c>
      <c r="AA176" s="49" t="s">
        <v>24</v>
      </c>
      <c r="AB176" s="39">
        <f>D176+F176+H176+J176+L176+N176+P176+R176+T176+V176+X176+Z176</f>
        <v>37373</v>
      </c>
      <c r="AC176" s="26"/>
      <c r="AD176" s="29"/>
    </row>
    <row r="177" spans="1:30" ht="24.75" customHeight="1" thickBot="1" thickTop="1">
      <c r="A177" s="138"/>
      <c r="B177" s="143"/>
      <c r="C177" s="21" t="s">
        <v>19</v>
      </c>
      <c r="D177" s="75">
        <f>D176-Z150</f>
        <v>-196</v>
      </c>
      <c r="E177" s="30">
        <f>D177/Z150</f>
        <v>-0.04911049862189927</v>
      </c>
      <c r="F177" s="75">
        <f>F176-D176</f>
        <v>-586</v>
      </c>
      <c r="G177" s="30">
        <f>F177/D176</f>
        <v>-0.1544137022397892</v>
      </c>
      <c r="H177" s="75">
        <f>H176-F176</f>
        <v>-181</v>
      </c>
      <c r="I177" s="30">
        <f>H177/F176</f>
        <v>-0.05640386413212839</v>
      </c>
      <c r="J177" s="75">
        <f>J176-H176</f>
        <v>13</v>
      </c>
      <c r="K177" s="30">
        <f>J177/H176</f>
        <v>0.0042932628797886395</v>
      </c>
      <c r="L177" s="75">
        <f>L176-J176</f>
        <v>-717</v>
      </c>
      <c r="M177" s="30">
        <f>L177/J176</f>
        <v>-0.23577770470240053</v>
      </c>
      <c r="N177" s="66">
        <f>N176-L176</f>
        <v>841</v>
      </c>
      <c r="O177" s="42">
        <f>N177/L176</f>
        <v>0.36187607573149744</v>
      </c>
      <c r="P177" s="66">
        <f>P176-N176</f>
        <v>305</v>
      </c>
      <c r="Q177" s="42">
        <f>P177/N176</f>
        <v>0.09636650868878358</v>
      </c>
      <c r="R177" s="66">
        <f>R176-P176</f>
        <v>-1102</v>
      </c>
      <c r="S177" s="42">
        <f>R177/P176</f>
        <v>-0.3175792507204611</v>
      </c>
      <c r="T177" s="66">
        <f>T176-R176</f>
        <v>859</v>
      </c>
      <c r="U177" s="42">
        <f>T177/R176</f>
        <v>0.3627533783783784</v>
      </c>
      <c r="V177" s="66">
        <f>V176-T176</f>
        <v>-62</v>
      </c>
      <c r="W177" s="42">
        <f>V177/T176</f>
        <v>-0.01921289123024481</v>
      </c>
      <c r="X177" s="66">
        <f>X176-V176</f>
        <v>-286</v>
      </c>
      <c r="Y177" s="42">
        <f>X177/V176</f>
        <v>-0.09036334913112164</v>
      </c>
      <c r="Z177" s="72">
        <f>Z176-X176</f>
        <v>823</v>
      </c>
      <c r="AA177" s="54">
        <f>Z177/X176</f>
        <v>0.285863146926016</v>
      </c>
      <c r="AB177" s="101">
        <f>AB176-D176-F176-H176-J176-L176-N176-P176-R176-T176-V176-X176</f>
        <v>3702</v>
      </c>
      <c r="AC177" s="12"/>
      <c r="AD177" s="77"/>
    </row>
    <row r="178" spans="1:29" ht="24.75" customHeight="1" thickBot="1" thickTop="1">
      <c r="A178" s="138"/>
      <c r="B178" s="144"/>
      <c r="C178" s="18" t="s">
        <v>20</v>
      </c>
      <c r="D178" s="67">
        <f>D176-D150</f>
        <v>-348</v>
      </c>
      <c r="E178" s="31">
        <f>D178/D150</f>
        <v>-0.08399710354815351</v>
      </c>
      <c r="F178" s="67">
        <f>F176-F150</f>
        <v>-11</v>
      </c>
      <c r="G178" s="31">
        <f>F178/F150</f>
        <v>-0.0034161490683229812</v>
      </c>
      <c r="H178" s="67">
        <f>H176-H150</f>
        <v>-471</v>
      </c>
      <c r="I178" s="31">
        <f>H178/H150</f>
        <v>-0.13460988853958275</v>
      </c>
      <c r="J178" s="67">
        <f>J176-J150</f>
        <v>-232</v>
      </c>
      <c r="K178" s="31">
        <f>J178/J150</f>
        <v>-0.07088298197372442</v>
      </c>
      <c r="L178" s="67">
        <f>L176-L150</f>
        <v>-933</v>
      </c>
      <c r="M178" s="31">
        <f>L178/L150</f>
        <v>-0.28645993245317775</v>
      </c>
      <c r="N178" s="67">
        <f>N176-N150</f>
        <v>265</v>
      </c>
      <c r="O178" s="31">
        <f>N178/N150</f>
        <v>0.09137931034482759</v>
      </c>
      <c r="P178" s="67">
        <f>P176-P150</f>
        <v>-69</v>
      </c>
      <c r="Q178" s="31">
        <f>P178/P150</f>
        <v>-0.01949703306018649</v>
      </c>
      <c r="R178" s="67">
        <f>R176-R150</f>
        <v>-533</v>
      </c>
      <c r="S178" s="31">
        <f>R178/R150</f>
        <v>-0.1837297483626336</v>
      </c>
      <c r="T178" s="67">
        <f>T176-T150</f>
        <v>-93</v>
      </c>
      <c r="U178" s="31">
        <f>T178/T150</f>
        <v>-0.028012048192771085</v>
      </c>
      <c r="V178" s="67">
        <f>V176-V150</f>
        <v>-277</v>
      </c>
      <c r="W178" s="31">
        <f>V178/V150</f>
        <v>-0.08047646717024985</v>
      </c>
      <c r="X178" s="67">
        <f>X176-X150</f>
        <v>-337</v>
      </c>
      <c r="Y178" s="31">
        <f>X178/X150</f>
        <v>-0.10478855721393035</v>
      </c>
      <c r="Z178" s="72">
        <f>Z176-Z150</f>
        <v>-289</v>
      </c>
      <c r="AA178" s="54">
        <f>Z178/Z150</f>
        <v>-0.07241292909045352</v>
      </c>
      <c r="AB178" s="10"/>
      <c r="AC178" s="9"/>
    </row>
    <row r="179" spans="1:29" ht="24.75" customHeight="1" thickBot="1">
      <c r="A179" s="141" t="s">
        <v>12</v>
      </c>
      <c r="B179" s="154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0"/>
      <c r="AC179" s="9"/>
    </row>
    <row r="180" spans="1:29" ht="24.75" customHeight="1" thickBot="1">
      <c r="A180" s="138" t="s">
        <v>13</v>
      </c>
      <c r="B180" s="142" t="s">
        <v>14</v>
      </c>
      <c r="C180" s="5"/>
      <c r="D180" s="69">
        <v>2608</v>
      </c>
      <c r="E180" s="23" t="s">
        <v>24</v>
      </c>
      <c r="F180" s="69">
        <v>2880</v>
      </c>
      <c r="G180" s="23" t="s">
        <v>24</v>
      </c>
      <c r="H180" s="69">
        <v>2923</v>
      </c>
      <c r="I180" s="23" t="s">
        <v>24</v>
      </c>
      <c r="J180" s="69">
        <v>2753</v>
      </c>
      <c r="K180" s="23" t="s">
        <v>24</v>
      </c>
      <c r="L180" s="69">
        <v>2501</v>
      </c>
      <c r="M180" s="23" t="s">
        <v>24</v>
      </c>
      <c r="N180" s="69">
        <v>2317</v>
      </c>
      <c r="O180" s="23" t="s">
        <v>24</v>
      </c>
      <c r="P180" s="69">
        <v>2378</v>
      </c>
      <c r="Q180" s="23" t="s">
        <v>24</v>
      </c>
      <c r="R180" s="69">
        <v>2307</v>
      </c>
      <c r="S180" s="23" t="s">
        <v>24</v>
      </c>
      <c r="T180" s="69">
        <v>1887</v>
      </c>
      <c r="U180" s="23" t="s">
        <v>24</v>
      </c>
      <c r="V180" s="69">
        <v>2114</v>
      </c>
      <c r="W180" s="23" t="s">
        <v>24</v>
      </c>
      <c r="X180" s="69">
        <v>2212</v>
      </c>
      <c r="Y180" s="23" t="s">
        <v>24</v>
      </c>
      <c r="Z180" s="82">
        <v>2028</v>
      </c>
      <c r="AA180" s="83" t="s">
        <v>24</v>
      </c>
      <c r="AB180" s="10"/>
      <c r="AC180" s="9"/>
    </row>
    <row r="181" spans="1:29" ht="24.75" customHeight="1" thickBot="1" thickTop="1">
      <c r="A181" s="138"/>
      <c r="B181" s="143"/>
      <c r="C181" s="21" t="s">
        <v>19</v>
      </c>
      <c r="D181" s="75">
        <f>D180-Z154</f>
        <v>29</v>
      </c>
      <c r="E181" s="30">
        <f>D181/Z154</f>
        <v>0.011244668476153548</v>
      </c>
      <c r="F181" s="75">
        <f>F180-D180</f>
        <v>272</v>
      </c>
      <c r="G181" s="30">
        <f>F181/D180</f>
        <v>0.10429447852760736</v>
      </c>
      <c r="H181" s="75">
        <f>H180-F180</f>
        <v>43</v>
      </c>
      <c r="I181" s="30">
        <f>H181/F180</f>
        <v>0.014930555555555556</v>
      </c>
      <c r="J181" s="75">
        <f>J180-H180</f>
        <v>-170</v>
      </c>
      <c r="K181" s="30">
        <f>J181/H180</f>
        <v>-0.058159425248032845</v>
      </c>
      <c r="L181" s="75">
        <f>L180-J180</f>
        <v>-252</v>
      </c>
      <c r="M181" s="30">
        <f>L181/J180</f>
        <v>-0.09153650563022157</v>
      </c>
      <c r="N181" s="66">
        <f>N180-L180</f>
        <v>-184</v>
      </c>
      <c r="O181" s="42">
        <f>N181/L180</f>
        <v>-0.07357057177129149</v>
      </c>
      <c r="P181" s="66">
        <f>P180-N180</f>
        <v>61</v>
      </c>
      <c r="Q181" s="42">
        <f>P181/N180</f>
        <v>0.026327147173068624</v>
      </c>
      <c r="R181" s="66">
        <f>R180-P180</f>
        <v>-71</v>
      </c>
      <c r="S181" s="42">
        <f>R181/P180</f>
        <v>-0.029857022708158116</v>
      </c>
      <c r="T181" s="66">
        <f>T180-R180</f>
        <v>-420</v>
      </c>
      <c r="U181" s="42">
        <f>T181/R180</f>
        <v>-0.18205461638491546</v>
      </c>
      <c r="V181" s="66">
        <f>V180-T180</f>
        <v>227</v>
      </c>
      <c r="W181" s="42">
        <f>V181/T180</f>
        <v>0.12029676735559089</v>
      </c>
      <c r="X181" s="66">
        <f>X180-V180</f>
        <v>98</v>
      </c>
      <c r="Y181" s="42">
        <f>X181/V180</f>
        <v>0.046357615894039736</v>
      </c>
      <c r="Z181" s="72">
        <f>Z180-X180</f>
        <v>-184</v>
      </c>
      <c r="AA181" s="54">
        <f>Z181/X180</f>
        <v>-0.08318264014466546</v>
      </c>
      <c r="AB181" s="10"/>
      <c r="AC181" s="9"/>
    </row>
    <row r="182" spans="1:29" ht="24.75" customHeight="1" thickBot="1" thickTop="1">
      <c r="A182" s="138"/>
      <c r="B182" s="144"/>
      <c r="C182" s="18" t="s">
        <v>20</v>
      </c>
      <c r="D182" s="67">
        <f>D180-D154</f>
        <v>844</v>
      </c>
      <c r="E182" s="31">
        <f>D182/D154</f>
        <v>0.47845804988662133</v>
      </c>
      <c r="F182" s="67">
        <f>F180-F154</f>
        <v>927</v>
      </c>
      <c r="G182" s="31">
        <f>F182/F154</f>
        <v>0.47465437788018433</v>
      </c>
      <c r="H182" s="67">
        <f>H180-H154</f>
        <v>375</v>
      </c>
      <c r="I182" s="31">
        <f>H182/H154</f>
        <v>0.14717425431711145</v>
      </c>
      <c r="J182" s="67">
        <f>J180-J154</f>
        <v>-111</v>
      </c>
      <c r="K182" s="31">
        <f>J182/J154</f>
        <v>-0.03875698324022346</v>
      </c>
      <c r="L182" s="67">
        <f>L180-L154</f>
        <v>-443</v>
      </c>
      <c r="M182" s="31">
        <f>L182/L154</f>
        <v>-0.15047554347826086</v>
      </c>
      <c r="N182" s="67">
        <f>N180-N154</f>
        <v>-788</v>
      </c>
      <c r="O182" s="31">
        <f>N182/N154</f>
        <v>-0.2537842190016103</v>
      </c>
      <c r="P182" s="67">
        <f>P180-P154</f>
        <v>-440</v>
      </c>
      <c r="Q182" s="31">
        <f>P182/P154</f>
        <v>-0.15613910574875797</v>
      </c>
      <c r="R182" s="67">
        <f>R180-R154</f>
        <v>-646</v>
      </c>
      <c r="S182" s="31">
        <f>R182/R154</f>
        <v>-0.21876058245851676</v>
      </c>
      <c r="T182" s="67">
        <f>T180-T154</f>
        <v>-773</v>
      </c>
      <c r="U182" s="31">
        <f>T182/T154</f>
        <v>-0.29060150375939847</v>
      </c>
      <c r="V182" s="67">
        <f>V180-V154</f>
        <v>-601</v>
      </c>
      <c r="W182" s="31">
        <f>V182/V154</f>
        <v>-0.22136279926335176</v>
      </c>
      <c r="X182" s="67">
        <f>X180-X154</f>
        <v>-729</v>
      </c>
      <c r="Y182" s="31">
        <f>X182/X154</f>
        <v>-0.24787487249234955</v>
      </c>
      <c r="Z182" s="72">
        <f>Z180-Z154</f>
        <v>-551</v>
      </c>
      <c r="AA182" s="54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88" t="s">
        <v>82</v>
      </c>
      <c r="B184" s="188"/>
      <c r="C184" s="188"/>
      <c r="D184" s="188"/>
      <c r="E184" s="188"/>
      <c r="F184" s="188"/>
      <c r="G184" s="188"/>
      <c r="H184" s="188"/>
      <c r="I184" s="188"/>
      <c r="J184" s="188"/>
      <c r="K184" s="188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38" t="s">
        <v>0</v>
      </c>
      <c r="B186" s="166" t="s">
        <v>1</v>
      </c>
      <c r="C186" s="153"/>
      <c r="D186" s="141" t="s">
        <v>80</v>
      </c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  <c r="Y186" s="154"/>
      <c r="Z186" s="154"/>
      <c r="AA186" s="155"/>
      <c r="AB186" s="145" t="s">
        <v>21</v>
      </c>
      <c r="AC186" s="148" t="s">
        <v>22</v>
      </c>
      <c r="AD186" s="149"/>
    </row>
    <row r="187" spans="1:30" ht="16.5" customHeight="1" thickBot="1" thickTop="1">
      <c r="A187" s="138"/>
      <c r="B187" s="171"/>
      <c r="C187" s="138"/>
      <c r="D187" s="139" t="s">
        <v>4</v>
      </c>
      <c r="E187" s="140"/>
      <c r="F187" s="139" t="s">
        <v>5</v>
      </c>
      <c r="G187" s="140"/>
      <c r="H187" s="139" t="s">
        <v>25</v>
      </c>
      <c r="I187" s="140"/>
      <c r="J187" s="139" t="s">
        <v>26</v>
      </c>
      <c r="K187" s="140"/>
      <c r="L187" s="139" t="s">
        <v>27</v>
      </c>
      <c r="M187" s="140"/>
      <c r="N187" s="139" t="s">
        <v>28</v>
      </c>
      <c r="O187" s="140"/>
      <c r="P187" s="139" t="s">
        <v>29</v>
      </c>
      <c r="Q187" s="140"/>
      <c r="R187" s="139" t="s">
        <v>35</v>
      </c>
      <c r="S187" s="140"/>
      <c r="T187" s="139" t="s">
        <v>36</v>
      </c>
      <c r="U187" s="140"/>
      <c r="V187" s="139" t="s">
        <v>37</v>
      </c>
      <c r="W187" s="140"/>
      <c r="X187" s="139" t="s">
        <v>38</v>
      </c>
      <c r="Y187" s="140"/>
      <c r="Z187" s="159" t="s">
        <v>39</v>
      </c>
      <c r="AA187" s="160"/>
      <c r="AB187" s="146"/>
      <c r="AC187" s="150"/>
      <c r="AD187" s="151"/>
    </row>
    <row r="188" spans="1:30" ht="16.5" customHeight="1" thickBot="1" thickTop="1">
      <c r="A188" s="2"/>
      <c r="B188" s="1"/>
      <c r="C188" s="168" t="s">
        <v>33</v>
      </c>
      <c r="D188" s="179"/>
      <c r="E188" s="179"/>
      <c r="F188" s="179"/>
      <c r="G188" s="179"/>
      <c r="H188" s="179"/>
      <c r="I188" s="179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  <c r="T188" s="179"/>
      <c r="U188" s="179"/>
      <c r="V188" s="179"/>
      <c r="W188" s="179"/>
      <c r="X188" s="179"/>
      <c r="Y188" s="179"/>
      <c r="Z188" s="179"/>
      <c r="AA188" s="180"/>
      <c r="AB188" s="147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6"/>
      <c r="G189" s="4"/>
      <c r="H189" s="37"/>
      <c r="I189" s="16"/>
      <c r="J189" s="36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73"/>
      <c r="AC189" s="162"/>
      <c r="AD189" s="163"/>
    </row>
    <row r="190" spans="1:30" ht="27" customHeight="1" thickBot="1" thickTop="1">
      <c r="A190" s="138" t="s">
        <v>6</v>
      </c>
      <c r="B190" s="142" t="s">
        <v>7</v>
      </c>
      <c r="C190" s="7"/>
      <c r="D190" s="65">
        <v>143707</v>
      </c>
      <c r="E190" s="22" t="s">
        <v>24</v>
      </c>
      <c r="F190" s="65">
        <v>143840</v>
      </c>
      <c r="G190" s="22" t="s">
        <v>24</v>
      </c>
      <c r="H190" s="65">
        <v>142804</v>
      </c>
      <c r="I190" s="22" t="s">
        <v>24</v>
      </c>
      <c r="J190" s="65">
        <v>141138</v>
      </c>
      <c r="K190" s="22" t="s">
        <v>24</v>
      </c>
      <c r="L190" s="65">
        <v>139677</v>
      </c>
      <c r="M190" s="22" t="s">
        <v>24</v>
      </c>
      <c r="N190" s="65">
        <v>140294</v>
      </c>
      <c r="O190" s="22" t="s">
        <v>24</v>
      </c>
      <c r="P190" s="65">
        <v>140133</v>
      </c>
      <c r="Q190" s="22" t="s">
        <v>24</v>
      </c>
      <c r="R190" s="65">
        <v>138220</v>
      </c>
      <c r="S190" s="22" t="s">
        <v>24</v>
      </c>
      <c r="T190" s="65">
        <v>137502</v>
      </c>
      <c r="U190" s="22" t="s">
        <v>24</v>
      </c>
      <c r="V190" s="65">
        <v>135569</v>
      </c>
      <c r="W190" s="22" t="s">
        <v>24</v>
      </c>
      <c r="X190" s="65">
        <v>135115</v>
      </c>
      <c r="Y190" s="22" t="s">
        <v>24</v>
      </c>
      <c r="Z190" s="71">
        <v>135585</v>
      </c>
      <c r="AA190" s="49" t="s">
        <v>24</v>
      </c>
      <c r="AB190" s="178"/>
      <c r="AC190" s="194"/>
      <c r="AD190" s="57"/>
    </row>
    <row r="191" spans="1:29" ht="27" customHeight="1" thickBot="1" thickTop="1">
      <c r="A191" s="138"/>
      <c r="B191" s="143"/>
      <c r="C191" s="17" t="s">
        <v>19</v>
      </c>
      <c r="D191" s="75">
        <f>D190-Z164</f>
        <v>1032</v>
      </c>
      <c r="E191" s="30">
        <f>D191/Z164</f>
        <v>0.0072332223585070965</v>
      </c>
      <c r="F191" s="75">
        <f>F190-D190</f>
        <v>133</v>
      </c>
      <c r="G191" s="30">
        <f>F191/D190</f>
        <v>0.0009254942347971915</v>
      </c>
      <c r="H191" s="75">
        <f>H190-F190</f>
        <v>-1036</v>
      </c>
      <c r="I191" s="30">
        <f>H191/F190</f>
        <v>-0.0072024471635150165</v>
      </c>
      <c r="J191" s="75">
        <f>J190-H190</f>
        <v>-1666</v>
      </c>
      <c r="K191" s="30">
        <f>J191/H190</f>
        <v>-0.011666339878434778</v>
      </c>
      <c r="L191" s="75">
        <f>L190-J190</f>
        <v>-1461</v>
      </c>
      <c r="M191" s="30">
        <f>L191/J190</f>
        <v>-0.01035157080304383</v>
      </c>
      <c r="N191" s="66">
        <f>N190-L190</f>
        <v>617</v>
      </c>
      <c r="O191" s="42">
        <f>N191/L190</f>
        <v>0.004417334278370813</v>
      </c>
      <c r="P191" s="66">
        <f>P190-N190</f>
        <v>-161</v>
      </c>
      <c r="Q191" s="42">
        <f>P191/N190</f>
        <v>-0.0011475900608721684</v>
      </c>
      <c r="R191" s="66">
        <f>R190-P190</f>
        <v>-1913</v>
      </c>
      <c r="S191" s="42">
        <f>R191/P190</f>
        <v>-0.013651316963170701</v>
      </c>
      <c r="T191" s="66">
        <f>T190-R190</f>
        <v>-718</v>
      </c>
      <c r="U191" s="42">
        <f>T191/R190</f>
        <v>-0.005194617276805093</v>
      </c>
      <c r="V191" s="66">
        <f>V190-T190</f>
        <v>-1933</v>
      </c>
      <c r="W191" s="42">
        <f>V191/T190</f>
        <v>-0.01405797733851144</v>
      </c>
      <c r="X191" s="66">
        <f>X190-V190</f>
        <v>-454</v>
      </c>
      <c r="Y191" s="42">
        <f>X191/V190</f>
        <v>-0.0033488481880075828</v>
      </c>
      <c r="Z191" s="72">
        <f>Z190-X190</f>
        <v>470</v>
      </c>
      <c r="AA191" s="54">
        <f>Z191/X190</f>
        <v>0.003478518299226585</v>
      </c>
      <c r="AB191" s="71">
        <f>(D190+F190+H190+J190+L190+N190+P190+R190+T190+V190+X190+Z190)/12</f>
        <v>139465.33333333334</v>
      </c>
      <c r="AC191" s="9"/>
    </row>
    <row r="192" spans="1:29" ht="27" customHeight="1" thickBot="1" thickTop="1">
      <c r="A192" s="138"/>
      <c r="B192" s="144"/>
      <c r="C192" s="18" t="s">
        <v>20</v>
      </c>
      <c r="D192" s="67">
        <f>D190-D164</f>
        <v>-6486</v>
      </c>
      <c r="E192" s="31">
        <f>D192/D164</f>
        <v>-0.043184436025647</v>
      </c>
      <c r="F192" s="67">
        <f>F190-F164</f>
        <v>-6202</v>
      </c>
      <c r="G192" s="31">
        <f>F192/F164</f>
        <v>-0.04133509284067128</v>
      </c>
      <c r="H192" s="67">
        <f>H190-H164</f>
        <v>-5449</v>
      </c>
      <c r="I192" s="31">
        <f>H192/H164</f>
        <v>-0.03675473683500503</v>
      </c>
      <c r="J192" s="67">
        <f>J190-J164</f>
        <v>-5034</v>
      </c>
      <c r="K192" s="31">
        <f>J192/J164</f>
        <v>-0.03443888022329858</v>
      </c>
      <c r="L192" s="67">
        <f>L190-L164</f>
        <v>-6122</v>
      </c>
      <c r="M192" s="31">
        <f>L192/L164</f>
        <v>-0.04198931405565196</v>
      </c>
      <c r="N192" s="67">
        <f>N190-N164</f>
        <v>-5644</v>
      </c>
      <c r="O192" s="31">
        <f>N192/N164</f>
        <v>-0.03867395743397881</v>
      </c>
      <c r="P192" s="67">
        <f>P190-P164</f>
        <v>-6483</v>
      </c>
      <c r="Q192" s="31">
        <f>P192/P164</f>
        <v>-0.04421754788017679</v>
      </c>
      <c r="R192" s="67">
        <f>R190-R164</f>
        <v>-7764</v>
      </c>
      <c r="S192" s="31">
        <f>R192/R164</f>
        <v>-0.05318391056554143</v>
      </c>
      <c r="T192" s="67">
        <f>T190-T164</f>
        <v>-6453</v>
      </c>
      <c r="U192" s="31">
        <f>T192/T164</f>
        <v>-0.0448265082838387</v>
      </c>
      <c r="V192" s="67">
        <f>V190-V164</f>
        <v>-7256</v>
      </c>
      <c r="W192" s="31">
        <f>V192/V164</f>
        <v>-0.05080343077192368</v>
      </c>
      <c r="X192" s="67">
        <f>X190-X164</f>
        <v>-7458</v>
      </c>
      <c r="Y192" s="31">
        <f>X192/X164</f>
        <v>-0.05231004467886626</v>
      </c>
      <c r="Z192" s="72">
        <f>Z190-Z164</f>
        <v>-7090</v>
      </c>
      <c r="AA192" s="54">
        <f>Z192/Z164</f>
        <v>-0.049693359032766775</v>
      </c>
      <c r="AB192" s="10"/>
      <c r="AC192" s="43"/>
    </row>
    <row r="193" spans="1:30" ht="27" customHeight="1" thickBot="1" thickTop="1">
      <c r="A193" s="138" t="s">
        <v>8</v>
      </c>
      <c r="B193" s="142" t="s">
        <v>18</v>
      </c>
      <c r="C193" s="19"/>
      <c r="D193" s="68">
        <v>5190</v>
      </c>
      <c r="E193" s="23" t="s">
        <v>24</v>
      </c>
      <c r="F193" s="68">
        <v>5206</v>
      </c>
      <c r="G193" s="23" t="s">
        <v>24</v>
      </c>
      <c r="H193" s="68">
        <v>4892</v>
      </c>
      <c r="I193" s="23" t="s">
        <v>24</v>
      </c>
      <c r="J193" s="68">
        <v>4265</v>
      </c>
      <c r="K193" s="23" t="s">
        <v>24</v>
      </c>
      <c r="L193" s="68">
        <v>3847</v>
      </c>
      <c r="M193" s="23" t="s">
        <v>24</v>
      </c>
      <c r="N193" s="68">
        <v>5144</v>
      </c>
      <c r="O193" s="23" t="s">
        <v>24</v>
      </c>
      <c r="P193" s="68">
        <v>5332</v>
      </c>
      <c r="Q193" s="23" t="s">
        <v>24</v>
      </c>
      <c r="R193" s="68">
        <v>4556</v>
      </c>
      <c r="S193" s="23" t="s">
        <v>24</v>
      </c>
      <c r="T193" s="68">
        <v>5622</v>
      </c>
      <c r="U193" s="23" t="s">
        <v>24</v>
      </c>
      <c r="V193" s="68">
        <v>5315</v>
      </c>
      <c r="W193" s="23" t="s">
        <v>24</v>
      </c>
      <c r="X193" s="68">
        <v>4332</v>
      </c>
      <c r="Y193" s="23" t="s">
        <v>24</v>
      </c>
      <c r="Z193" s="73">
        <v>5465</v>
      </c>
      <c r="AA193" s="49" t="s">
        <v>24</v>
      </c>
      <c r="AB193" s="39">
        <f>D193+F193+H193+J193+L193+N193+P193+R193+T193+V193+X193+Z193</f>
        <v>59166</v>
      </c>
      <c r="AC193" s="26"/>
      <c r="AD193" s="29"/>
    </row>
    <row r="194" spans="1:30" ht="27" customHeight="1" thickBot="1" thickTop="1">
      <c r="A194" s="138"/>
      <c r="B194" s="143"/>
      <c r="C194" s="17" t="s">
        <v>19</v>
      </c>
      <c r="D194" s="75">
        <f>D193-Z167</f>
        <v>-633</v>
      </c>
      <c r="E194" s="30">
        <f>D194/Z167</f>
        <v>-0.10870685213807316</v>
      </c>
      <c r="F194" s="75">
        <f>F193-D193</f>
        <v>16</v>
      </c>
      <c r="G194" s="30">
        <f>F194/D193</f>
        <v>0.0030828516377649326</v>
      </c>
      <c r="H194" s="75">
        <f>H193-F193</f>
        <v>-314</v>
      </c>
      <c r="I194" s="30">
        <f>H194/F193</f>
        <v>-0.060315021129466004</v>
      </c>
      <c r="J194" s="75">
        <f>J193-H193</f>
        <v>-627</v>
      </c>
      <c r="K194" s="30">
        <f>J194/H193</f>
        <v>-0.12816843826655763</v>
      </c>
      <c r="L194" s="75">
        <f>L193-J193</f>
        <v>-418</v>
      </c>
      <c r="M194" s="30">
        <f>L194/J193</f>
        <v>-0.09800703399765534</v>
      </c>
      <c r="N194" s="66">
        <f>N193-L193</f>
        <v>1297</v>
      </c>
      <c r="O194" s="42">
        <f>N194/L193</f>
        <v>0.3371458279178581</v>
      </c>
      <c r="P194" s="66">
        <f>P193-N193</f>
        <v>188</v>
      </c>
      <c r="Q194" s="42">
        <f>P194/N193</f>
        <v>0.03654743390357698</v>
      </c>
      <c r="R194" s="66">
        <f>R193-P193</f>
        <v>-776</v>
      </c>
      <c r="S194" s="42">
        <f>R194/P193</f>
        <v>-0.145536384096024</v>
      </c>
      <c r="T194" s="66">
        <f>T193-R193</f>
        <v>1066</v>
      </c>
      <c r="U194" s="42">
        <f>T194/R193</f>
        <v>0.23397717295873574</v>
      </c>
      <c r="V194" s="66">
        <f>V193-T193</f>
        <v>-307</v>
      </c>
      <c r="W194" s="42">
        <f>V194/T193</f>
        <v>-0.05460690145855567</v>
      </c>
      <c r="X194" s="66">
        <f>X193-V193</f>
        <v>-983</v>
      </c>
      <c r="Y194" s="42">
        <f>X194/V193</f>
        <v>-0.18494825964252118</v>
      </c>
      <c r="Z194" s="72">
        <f>Z193-X193</f>
        <v>1133</v>
      </c>
      <c r="AA194" s="54">
        <f>Z194/X193</f>
        <v>0.2615420129270545</v>
      </c>
      <c r="AB194" s="101">
        <f>AB193-D193-F193-H193-J193-L193-N193-P193-R193-T193-V193-X193</f>
        <v>5465</v>
      </c>
      <c r="AC194" s="48"/>
      <c r="AD194" s="77"/>
    </row>
    <row r="195" spans="1:30" ht="27" customHeight="1" thickBot="1" thickTop="1">
      <c r="A195" s="138"/>
      <c r="B195" s="144"/>
      <c r="C195" s="18" t="s">
        <v>20</v>
      </c>
      <c r="D195" s="67">
        <f>D193-D167</f>
        <v>-321</v>
      </c>
      <c r="E195" s="31">
        <f>D195/D167</f>
        <v>-0.058247142079477406</v>
      </c>
      <c r="F195" s="67">
        <f>F193-F167</f>
        <v>-90</v>
      </c>
      <c r="G195" s="31">
        <f>F195/F167</f>
        <v>-0.016993957703927493</v>
      </c>
      <c r="H195" s="67">
        <f>H193-H167</f>
        <v>68</v>
      </c>
      <c r="I195" s="31">
        <f>H195/H167</f>
        <v>0.014096185737976783</v>
      </c>
      <c r="J195" s="67">
        <f>J193-J167</f>
        <v>-460</v>
      </c>
      <c r="K195" s="31">
        <f>J195/J167</f>
        <v>-0.09735449735449736</v>
      </c>
      <c r="L195" s="67">
        <f>L193-L167</f>
        <v>315</v>
      </c>
      <c r="M195" s="31">
        <f>L195/L167</f>
        <v>0.0891845979614949</v>
      </c>
      <c r="N195" s="67">
        <f>N193-N167</f>
        <v>-152</v>
      </c>
      <c r="O195" s="31">
        <f>N195/N167</f>
        <v>-0.028700906344410877</v>
      </c>
      <c r="P195" s="67">
        <f>P193-P167</f>
        <v>-842</v>
      </c>
      <c r="Q195" s="31">
        <f>P195/P167</f>
        <v>-0.13637836086815677</v>
      </c>
      <c r="R195" s="67">
        <f>R193-R167</f>
        <v>293</v>
      </c>
      <c r="S195" s="31">
        <f>R195/R167</f>
        <v>0.06873094065212292</v>
      </c>
      <c r="T195" s="67">
        <f>T193-T167</f>
        <v>-313</v>
      </c>
      <c r="U195" s="31">
        <f>T195/T167</f>
        <v>-0.0527379949452401</v>
      </c>
      <c r="V195" s="67">
        <f>V193-V167</f>
        <v>-259</v>
      </c>
      <c r="W195" s="31">
        <f>V195/V167</f>
        <v>-0.04646573376390384</v>
      </c>
      <c r="X195" s="67">
        <f>X193-X167</f>
        <v>-446</v>
      </c>
      <c r="Y195" s="31">
        <f>X195/X167</f>
        <v>-0.09334449560485558</v>
      </c>
      <c r="Z195" s="72">
        <f>Z193-Z167</f>
        <v>-358</v>
      </c>
      <c r="AA195" s="54">
        <f>Z195/Z167</f>
        <v>-0.06148033659625623</v>
      </c>
      <c r="AB195" s="40"/>
      <c r="AC195" s="76"/>
      <c r="AD195" s="47"/>
    </row>
    <row r="196" spans="1:30" ht="27" customHeight="1" thickBot="1" thickTop="1">
      <c r="A196" s="138" t="s">
        <v>9</v>
      </c>
      <c r="B196" s="142" t="s">
        <v>16</v>
      </c>
      <c r="C196" s="20"/>
      <c r="D196" s="69">
        <v>1640</v>
      </c>
      <c r="E196" s="23" t="s">
        <v>24</v>
      </c>
      <c r="F196" s="69">
        <v>2360</v>
      </c>
      <c r="G196" s="23" t="s">
        <v>24</v>
      </c>
      <c r="H196" s="69">
        <v>3240</v>
      </c>
      <c r="I196" s="23" t="s">
        <v>24</v>
      </c>
      <c r="J196" s="69">
        <v>3165</v>
      </c>
      <c r="K196" s="23" t="s">
        <v>24</v>
      </c>
      <c r="L196" s="69">
        <v>2896</v>
      </c>
      <c r="M196" s="23" t="s">
        <v>24</v>
      </c>
      <c r="N196" s="69">
        <v>2037</v>
      </c>
      <c r="O196" s="23" t="s">
        <v>24</v>
      </c>
      <c r="P196" s="69">
        <v>2254</v>
      </c>
      <c r="Q196" s="23" t="s">
        <v>24</v>
      </c>
      <c r="R196" s="69">
        <v>3273</v>
      </c>
      <c r="S196" s="23" t="s">
        <v>24</v>
      </c>
      <c r="T196" s="69">
        <v>3122</v>
      </c>
      <c r="U196" s="23" t="s">
        <v>24</v>
      </c>
      <c r="V196" s="69">
        <v>4672</v>
      </c>
      <c r="W196" s="23" t="s">
        <v>24</v>
      </c>
      <c r="X196" s="69">
        <v>2416</v>
      </c>
      <c r="Y196" s="23" t="s">
        <v>24</v>
      </c>
      <c r="Z196" s="74">
        <v>2224</v>
      </c>
      <c r="AA196" s="49" t="s">
        <v>24</v>
      </c>
      <c r="AB196" s="39">
        <f>D196+F196+H196+J196+L196+N196+P196+R196+T196+V196+X196+Z196</f>
        <v>33299</v>
      </c>
      <c r="AC196" s="26"/>
      <c r="AD196" s="29"/>
    </row>
    <row r="197" spans="1:30" ht="27" customHeight="1" thickBot="1" thickTop="1">
      <c r="A197" s="138"/>
      <c r="B197" s="143"/>
      <c r="C197" s="21" t="s">
        <v>19</v>
      </c>
      <c r="D197" s="75">
        <f>D196-Z170</f>
        <v>-667</v>
      </c>
      <c r="E197" s="30">
        <f>D197/Z170</f>
        <v>-0.2891200693541396</v>
      </c>
      <c r="F197" s="75">
        <f>F196-D196</f>
        <v>720</v>
      </c>
      <c r="G197" s="30">
        <f>F197/D196</f>
        <v>0.43902439024390244</v>
      </c>
      <c r="H197" s="75">
        <f>H196-F196</f>
        <v>880</v>
      </c>
      <c r="I197" s="30">
        <f>H197/F196</f>
        <v>0.3728813559322034</v>
      </c>
      <c r="J197" s="75">
        <f>J196-H196</f>
        <v>-75</v>
      </c>
      <c r="K197" s="30">
        <f>J197/H196</f>
        <v>-0.023148148148148147</v>
      </c>
      <c r="L197" s="75">
        <f>L196-J196</f>
        <v>-269</v>
      </c>
      <c r="M197" s="30">
        <f>L197/J196</f>
        <v>-0.08499210110584518</v>
      </c>
      <c r="N197" s="66">
        <f>N196-L196</f>
        <v>-859</v>
      </c>
      <c r="O197" s="42">
        <f>N197/L196</f>
        <v>-0.29661602209944754</v>
      </c>
      <c r="P197" s="66">
        <f>P196-N196</f>
        <v>217</v>
      </c>
      <c r="Q197" s="42">
        <f>P197/N196</f>
        <v>0.10652920962199312</v>
      </c>
      <c r="R197" s="66">
        <f>R196-P196</f>
        <v>1019</v>
      </c>
      <c r="S197" s="42">
        <f>R197/P196</f>
        <v>0.4520851818988465</v>
      </c>
      <c r="T197" s="66">
        <f>T196-R196</f>
        <v>-151</v>
      </c>
      <c r="U197" s="42">
        <f>T197/R196</f>
        <v>-0.046135044301863735</v>
      </c>
      <c r="V197" s="66">
        <f>V196-T196</f>
        <v>1550</v>
      </c>
      <c r="W197" s="42">
        <f>V197/T196</f>
        <v>0.4964766175528507</v>
      </c>
      <c r="X197" s="66">
        <f>X196-V196</f>
        <v>-2256</v>
      </c>
      <c r="Y197" s="42">
        <f>X197/V196</f>
        <v>-0.4828767123287671</v>
      </c>
      <c r="Z197" s="72">
        <f>Z196-X196</f>
        <v>-192</v>
      </c>
      <c r="AA197" s="54">
        <f>Z197/X196</f>
        <v>-0.07947019867549669</v>
      </c>
      <c r="AB197" s="101">
        <f>AB196-D196-F196-H196-J196-L196-N196-P196-R196-T196-V196-X196</f>
        <v>2224</v>
      </c>
      <c r="AC197" s="48"/>
      <c r="AD197" s="77"/>
    </row>
    <row r="198" spans="1:30" ht="27" customHeight="1" thickBot="1" thickTop="1">
      <c r="A198" s="138"/>
      <c r="B198" s="144"/>
      <c r="C198" s="18" t="s">
        <v>20</v>
      </c>
      <c r="D198" s="67">
        <f>D196-D170</f>
        <v>-34</v>
      </c>
      <c r="E198" s="31">
        <f>D198/D170</f>
        <v>-0.02031063321385902</v>
      </c>
      <c r="F198" s="67">
        <f>F197-F170</f>
        <v>-1833</v>
      </c>
      <c r="G198" s="31">
        <f>F198/F170</f>
        <v>-0.717978848413631</v>
      </c>
      <c r="H198" s="67">
        <f>H197-H170</f>
        <v>-1681</v>
      </c>
      <c r="I198" s="31">
        <f>H198/H170</f>
        <v>-0.6563842249121437</v>
      </c>
      <c r="J198" s="67">
        <f>J197-J170</f>
        <v>-3249</v>
      </c>
      <c r="K198" s="31">
        <f>J198/J170</f>
        <v>-1.0236294896030245</v>
      </c>
      <c r="L198" s="67">
        <f>L197-L170</f>
        <v>-2155</v>
      </c>
      <c r="M198" s="31">
        <f>L198/L170</f>
        <v>-1.142629904559915</v>
      </c>
      <c r="N198" s="67">
        <f>N197-N170</f>
        <v>-3546</v>
      </c>
      <c r="O198" s="31">
        <f>N198/N170</f>
        <v>-1.3196873836992928</v>
      </c>
      <c r="P198" s="67">
        <f>P197-P170</f>
        <v>-2451</v>
      </c>
      <c r="Q198" s="31">
        <f>P198/P170</f>
        <v>-0.9186656671664168</v>
      </c>
      <c r="R198" s="67">
        <f>R197-R170</f>
        <v>-728</v>
      </c>
      <c r="S198" s="31">
        <f>R198/R170</f>
        <v>-0.41671436748712076</v>
      </c>
      <c r="T198" s="67">
        <f>T197-T170</f>
        <v>-5009</v>
      </c>
      <c r="U198" s="31">
        <f>T198/T170</f>
        <v>-1.031082750102923</v>
      </c>
      <c r="V198" s="67">
        <f>V197-V170</f>
        <v>-1780</v>
      </c>
      <c r="W198" s="31">
        <f>V198/V170</f>
        <v>-0.5345345345345346</v>
      </c>
      <c r="X198" s="67">
        <f>X197-X170</f>
        <v>-4486</v>
      </c>
      <c r="Y198" s="31">
        <f>X198/X170</f>
        <v>-2.011659192825112</v>
      </c>
      <c r="Z198" s="72">
        <f>Z197-Z170</f>
        <v>-2499</v>
      </c>
      <c r="AA198" s="54">
        <f>Z198/Z170</f>
        <v>-1.083224967490247</v>
      </c>
      <c r="AB198" s="40"/>
      <c r="AC198" s="48"/>
      <c r="AD198" s="47"/>
    </row>
    <row r="199" spans="1:30" ht="27" customHeight="1" thickBot="1" thickTop="1">
      <c r="A199" s="138" t="s">
        <v>10</v>
      </c>
      <c r="B199" s="142" t="s">
        <v>17</v>
      </c>
      <c r="C199" s="20"/>
      <c r="D199" s="69">
        <v>548</v>
      </c>
      <c r="E199" s="23" t="s">
        <v>24</v>
      </c>
      <c r="F199" s="69">
        <v>738</v>
      </c>
      <c r="G199" s="23" t="s">
        <v>24</v>
      </c>
      <c r="H199" s="69">
        <v>1023</v>
      </c>
      <c r="I199" s="23" t="s">
        <v>24</v>
      </c>
      <c r="J199" s="69">
        <v>1063</v>
      </c>
      <c r="K199" s="23" t="s">
        <v>24</v>
      </c>
      <c r="L199" s="69">
        <v>868</v>
      </c>
      <c r="M199" s="23" t="s">
        <v>24</v>
      </c>
      <c r="N199" s="69">
        <v>896</v>
      </c>
      <c r="O199" s="23" t="s">
        <v>24</v>
      </c>
      <c r="P199" s="69">
        <v>896</v>
      </c>
      <c r="Q199" s="23" t="s">
        <v>24</v>
      </c>
      <c r="R199" s="69">
        <v>1775</v>
      </c>
      <c r="S199" s="23" t="s">
        <v>24</v>
      </c>
      <c r="T199" s="69">
        <v>1330</v>
      </c>
      <c r="U199" s="23" t="s">
        <v>24</v>
      </c>
      <c r="V199" s="69">
        <v>1002</v>
      </c>
      <c r="W199" s="23" t="s">
        <v>24</v>
      </c>
      <c r="X199" s="69">
        <v>746</v>
      </c>
      <c r="Y199" s="23" t="s">
        <v>24</v>
      </c>
      <c r="Z199" s="74">
        <v>803</v>
      </c>
      <c r="AA199" s="49" t="s">
        <v>24</v>
      </c>
      <c r="AB199" s="39">
        <f>D199+F199+H199+J199+L199+N199+P199+R199+T199+V199+X199+Z199</f>
        <v>11688</v>
      </c>
      <c r="AC199" s="26"/>
      <c r="AD199" s="29"/>
    </row>
    <row r="200" spans="1:30" ht="27" customHeight="1" thickBot="1" thickTop="1">
      <c r="A200" s="138"/>
      <c r="B200" s="143"/>
      <c r="C200" s="21" t="s">
        <v>19</v>
      </c>
      <c r="D200" s="75">
        <f>D199-Z173</f>
        <v>-350</v>
      </c>
      <c r="E200" s="30">
        <f>D200/Z173</f>
        <v>-0.3897550111358575</v>
      </c>
      <c r="F200" s="75">
        <f>F199-D199</f>
        <v>190</v>
      </c>
      <c r="G200" s="30">
        <f>F200/D199</f>
        <v>0.3467153284671533</v>
      </c>
      <c r="H200" s="75">
        <f>H199-F199</f>
        <v>285</v>
      </c>
      <c r="I200" s="30">
        <f>H200/F199</f>
        <v>0.3861788617886179</v>
      </c>
      <c r="J200" s="75">
        <f>J199-H199</f>
        <v>40</v>
      </c>
      <c r="K200" s="30">
        <f>J200/H199</f>
        <v>0.039100684261974585</v>
      </c>
      <c r="L200" s="75">
        <f>L199-J199</f>
        <v>-195</v>
      </c>
      <c r="M200" s="30">
        <f>L200/J199</f>
        <v>-0.18344308560677328</v>
      </c>
      <c r="N200" s="66">
        <f>N199-L199</f>
        <v>28</v>
      </c>
      <c r="O200" s="42">
        <f>N200/L199</f>
        <v>0.03225806451612903</v>
      </c>
      <c r="P200" s="66">
        <f>P199-N199</f>
        <v>0</v>
      </c>
      <c r="Q200" s="42">
        <f>P200/N199</f>
        <v>0</v>
      </c>
      <c r="R200" s="66">
        <f>R199-P199</f>
        <v>879</v>
      </c>
      <c r="S200" s="42">
        <f>R200/P199</f>
        <v>0.9810267857142857</v>
      </c>
      <c r="T200" s="66">
        <f>T199-R199</f>
        <v>-445</v>
      </c>
      <c r="U200" s="42">
        <f>T200/R199</f>
        <v>-0.2507042253521127</v>
      </c>
      <c r="V200" s="66">
        <f>V199-T199</f>
        <v>-328</v>
      </c>
      <c r="W200" s="42">
        <f>V200/T199</f>
        <v>-0.24661654135338346</v>
      </c>
      <c r="X200" s="66">
        <f>X199-V199</f>
        <v>-256</v>
      </c>
      <c r="Y200" s="42">
        <f>X200/V199</f>
        <v>-0.2554890219560878</v>
      </c>
      <c r="Z200" s="72">
        <f>Z199-X199</f>
        <v>57</v>
      </c>
      <c r="AA200" s="54">
        <f>Z200/X199</f>
        <v>0.07640750670241286</v>
      </c>
      <c r="AB200" s="101">
        <f>AB199-D199-F199-H199-J199-L199-N199-P199-R199-T199-V199-X199</f>
        <v>803</v>
      </c>
      <c r="AC200" s="48"/>
      <c r="AD200" s="77"/>
    </row>
    <row r="201" spans="1:30" ht="27" customHeight="1" thickBot="1" thickTop="1">
      <c r="A201" s="138"/>
      <c r="B201" s="144"/>
      <c r="C201" s="18" t="s">
        <v>20</v>
      </c>
      <c r="D201" s="67">
        <f>D199-D173</f>
        <v>-948</v>
      </c>
      <c r="E201" s="31">
        <f>D201/D173</f>
        <v>-0.6336898395721925</v>
      </c>
      <c r="F201" s="67">
        <f>F199-F173</f>
        <v>-84</v>
      </c>
      <c r="G201" s="31">
        <f>F201/F173</f>
        <v>-0.10218978102189781</v>
      </c>
      <c r="H201" s="67">
        <f>H199-H173</f>
        <v>-25</v>
      </c>
      <c r="I201" s="31">
        <f>H201/H173</f>
        <v>-0.02385496183206107</v>
      </c>
      <c r="J201" s="67">
        <f>J199-J173</f>
        <v>14</v>
      </c>
      <c r="K201" s="31">
        <f>J201/J173</f>
        <v>0.01334604385128694</v>
      </c>
      <c r="L201" s="67">
        <f>L199-L173</f>
        <v>170</v>
      </c>
      <c r="M201" s="31">
        <f>L201/L173</f>
        <v>0.24355300859598855</v>
      </c>
      <c r="N201" s="67">
        <f>N199-N173</f>
        <v>268</v>
      </c>
      <c r="O201" s="31">
        <f>N201/N173</f>
        <v>0.4267515923566879</v>
      </c>
      <c r="P201" s="67">
        <f>P199-P173</f>
        <v>-189</v>
      </c>
      <c r="Q201" s="31">
        <f>P201/P173</f>
        <v>-0.17419354838709677</v>
      </c>
      <c r="R201" s="67">
        <f>R199-R173</f>
        <v>-95</v>
      </c>
      <c r="S201" s="31">
        <f>R201/R173</f>
        <v>-0.05080213903743316</v>
      </c>
      <c r="T201" s="67">
        <f>T199-T173</f>
        <v>8</v>
      </c>
      <c r="U201" s="31">
        <f>T201/T173</f>
        <v>0.006051437216338881</v>
      </c>
      <c r="V201" s="67">
        <f>V199-V173</f>
        <v>-295</v>
      </c>
      <c r="W201" s="31">
        <f>V201/V173</f>
        <v>-0.2274479568234387</v>
      </c>
      <c r="X201" s="67">
        <f>X199-X173</f>
        <v>52</v>
      </c>
      <c r="Y201" s="31">
        <f>X201/X173</f>
        <v>0.07492795389048991</v>
      </c>
      <c r="Z201" s="72">
        <f>Z199-Z173</f>
        <v>-95</v>
      </c>
      <c r="AA201" s="54">
        <f>Z201/Z173</f>
        <v>-0.10579064587973273</v>
      </c>
      <c r="AB201" s="40"/>
      <c r="AC201" s="76"/>
      <c r="AD201" s="47"/>
    </row>
    <row r="202" spans="1:30" ht="27" customHeight="1" thickBot="1" thickTop="1">
      <c r="A202" s="138" t="s">
        <v>11</v>
      </c>
      <c r="B202" s="142" t="s">
        <v>15</v>
      </c>
      <c r="C202" s="20"/>
      <c r="D202" s="69">
        <v>3705</v>
      </c>
      <c r="E202" s="23" t="s">
        <v>24</v>
      </c>
      <c r="F202" s="69">
        <v>3335</v>
      </c>
      <c r="G202" s="23" t="s">
        <v>24</v>
      </c>
      <c r="H202" s="69">
        <v>3086</v>
      </c>
      <c r="I202" s="23" t="s">
        <v>24</v>
      </c>
      <c r="J202" s="69">
        <v>2851</v>
      </c>
      <c r="K202" s="23" t="s">
        <v>24</v>
      </c>
      <c r="L202" s="69">
        <v>2591</v>
      </c>
      <c r="M202" s="23" t="s">
        <v>24</v>
      </c>
      <c r="N202" s="69">
        <v>2783</v>
      </c>
      <c r="O202" s="23" t="s">
        <v>24</v>
      </c>
      <c r="P202" s="69">
        <v>3106</v>
      </c>
      <c r="Q202" s="23" t="s">
        <v>24</v>
      </c>
      <c r="R202" s="69">
        <v>2754</v>
      </c>
      <c r="S202" s="23" t="s">
        <v>24</v>
      </c>
      <c r="T202" s="69">
        <v>3143</v>
      </c>
      <c r="U202" s="23" t="s">
        <v>24</v>
      </c>
      <c r="V202" s="69">
        <v>3215</v>
      </c>
      <c r="W202" s="23" t="s">
        <v>24</v>
      </c>
      <c r="X202" s="69">
        <v>2636</v>
      </c>
      <c r="Y202" s="23" t="s">
        <v>24</v>
      </c>
      <c r="Z202" s="74">
        <v>3622</v>
      </c>
      <c r="AA202" s="49" t="s">
        <v>24</v>
      </c>
      <c r="AB202" s="39">
        <f>D202+F202+H202+J202+L202+N202+P202+R202+T202+V202+X202+Z202</f>
        <v>36827</v>
      </c>
      <c r="AC202" s="26"/>
      <c r="AD202" s="29"/>
    </row>
    <row r="203" spans="1:30" ht="27" customHeight="1" thickBot="1" thickTop="1">
      <c r="A203" s="138"/>
      <c r="B203" s="143"/>
      <c r="C203" s="21" t="s">
        <v>19</v>
      </c>
      <c r="D203" s="75">
        <f>D202-Z176</f>
        <v>3</v>
      </c>
      <c r="E203" s="30">
        <f>D203/Z176</f>
        <v>0.0008103727714748784</v>
      </c>
      <c r="F203" s="75">
        <f>F202-D202</f>
        <v>-370</v>
      </c>
      <c r="G203" s="30">
        <f>F203/D202</f>
        <v>-0.09986504723346828</v>
      </c>
      <c r="H203" s="75">
        <f>H202-F202</f>
        <v>-249</v>
      </c>
      <c r="I203" s="30">
        <f>H203/F202</f>
        <v>-0.07466266866566716</v>
      </c>
      <c r="J203" s="75">
        <f>J202-H202</f>
        <v>-235</v>
      </c>
      <c r="K203" s="30">
        <f>J203/H202</f>
        <v>-0.076150356448477</v>
      </c>
      <c r="L203" s="75">
        <f>L202-J202</f>
        <v>-260</v>
      </c>
      <c r="M203" s="30">
        <f>L203/J202</f>
        <v>-0.09119607155384075</v>
      </c>
      <c r="N203" s="66">
        <f>N202-L202</f>
        <v>192</v>
      </c>
      <c r="O203" s="42">
        <f>N203/L202</f>
        <v>0.07410266306445387</v>
      </c>
      <c r="P203" s="66">
        <f>P202-N202</f>
        <v>323</v>
      </c>
      <c r="Q203" s="42">
        <f>P203/N202</f>
        <v>0.11606180380883938</v>
      </c>
      <c r="R203" s="66">
        <f>R202-P202</f>
        <v>-352</v>
      </c>
      <c r="S203" s="42">
        <f>R203/P202</f>
        <v>-0.11332904056664521</v>
      </c>
      <c r="T203" s="66">
        <f>T202-R202</f>
        <v>389</v>
      </c>
      <c r="U203" s="42">
        <f>T203/R202</f>
        <v>0.1412490922294844</v>
      </c>
      <c r="V203" s="66">
        <f>V202-T202</f>
        <v>72</v>
      </c>
      <c r="W203" s="42">
        <f>V203/T202</f>
        <v>0.02290804963410754</v>
      </c>
      <c r="X203" s="66">
        <f>X202-V202</f>
        <v>-579</v>
      </c>
      <c r="Y203" s="42">
        <f>X203/V202</f>
        <v>-0.18009331259720063</v>
      </c>
      <c r="Z203" s="72">
        <f>Z202-X202</f>
        <v>986</v>
      </c>
      <c r="AA203" s="54">
        <f>Z203/X202</f>
        <v>0.37405159332321697</v>
      </c>
      <c r="AB203" s="101">
        <f>AB202-D202-F202-H202-J202-L202-N202-P202-R202-T202-V202-X202</f>
        <v>3622</v>
      </c>
      <c r="AC203" s="12"/>
      <c r="AD203" s="77"/>
    </row>
    <row r="204" spans="1:29" ht="27" customHeight="1" thickBot="1" thickTop="1">
      <c r="A204" s="138"/>
      <c r="B204" s="144"/>
      <c r="C204" s="18" t="s">
        <v>20</v>
      </c>
      <c r="D204" s="67">
        <f>D202-D176</f>
        <v>-90</v>
      </c>
      <c r="E204" s="31">
        <f>D204/D176</f>
        <v>-0.023715415019762844</v>
      </c>
      <c r="F204" s="67">
        <f>F202-F176</f>
        <v>126</v>
      </c>
      <c r="G204" s="31">
        <f>F204/F176</f>
        <v>0.039264568401371144</v>
      </c>
      <c r="H204" s="67">
        <f>H202-H176</f>
        <v>58</v>
      </c>
      <c r="I204" s="31">
        <f>H204/H176</f>
        <v>0.01915455746367239</v>
      </c>
      <c r="J204" s="67">
        <f>J202-J176</f>
        <v>-190</v>
      </c>
      <c r="K204" s="31">
        <f>J204/J176</f>
        <v>-0.062479447550147976</v>
      </c>
      <c r="L204" s="67">
        <f>L202-L176</f>
        <v>267</v>
      </c>
      <c r="M204" s="31">
        <f>L204/L176</f>
        <v>0.1148881239242685</v>
      </c>
      <c r="N204" s="67">
        <f>N202-N176</f>
        <v>-382</v>
      </c>
      <c r="O204" s="31">
        <f>N204/N176</f>
        <v>-0.12069510268562401</v>
      </c>
      <c r="P204" s="67">
        <f>P202-P176</f>
        <v>-364</v>
      </c>
      <c r="Q204" s="31">
        <f>P204/P176</f>
        <v>-0.10489913544668587</v>
      </c>
      <c r="R204" s="67">
        <f>R202-R176</f>
        <v>386</v>
      </c>
      <c r="S204" s="31">
        <f>R204/R176</f>
        <v>0.16300675675675674</v>
      </c>
      <c r="T204" s="67">
        <f>T202-T176</f>
        <v>-84</v>
      </c>
      <c r="U204" s="31">
        <f>T204/T176</f>
        <v>-0.026030368763557483</v>
      </c>
      <c r="V204" s="67">
        <f>V202-V176</f>
        <v>50</v>
      </c>
      <c r="W204" s="31">
        <f>V204/V176</f>
        <v>0.01579778830963665</v>
      </c>
      <c r="X204" s="67">
        <f>X202-X176</f>
        <v>-243</v>
      </c>
      <c r="Y204" s="31">
        <f>X204/X176</f>
        <v>-0.08440430705105939</v>
      </c>
      <c r="Z204" s="72">
        <f>Z202-Z176</f>
        <v>-80</v>
      </c>
      <c r="AA204" s="54">
        <f>Z204/Z176</f>
        <v>-0.021609940572663425</v>
      </c>
      <c r="AB204" s="10"/>
      <c r="AC204" s="9"/>
    </row>
    <row r="205" spans="1:29" ht="27" customHeight="1" thickBot="1">
      <c r="A205" s="141" t="s">
        <v>12</v>
      </c>
      <c r="B205" s="154"/>
      <c r="C205" s="154"/>
      <c r="D205" s="154"/>
      <c r="E205" s="154"/>
      <c r="F205" s="154"/>
      <c r="G205" s="154"/>
      <c r="H205" s="154"/>
      <c r="I205" s="154"/>
      <c r="J205" s="154"/>
      <c r="K205" s="154"/>
      <c r="L205" s="154"/>
      <c r="M205" s="154"/>
      <c r="N205" s="154"/>
      <c r="O205" s="154"/>
      <c r="P205" s="154"/>
      <c r="Q205" s="154"/>
      <c r="R205" s="154"/>
      <c r="S205" s="154"/>
      <c r="T205" s="154"/>
      <c r="U205" s="154"/>
      <c r="V205" s="154"/>
      <c r="W205" s="154"/>
      <c r="X205" s="154"/>
      <c r="Y205" s="154"/>
      <c r="Z205" s="154"/>
      <c r="AA205" s="154"/>
      <c r="AB205" s="10"/>
      <c r="AC205" s="9"/>
    </row>
    <row r="206" spans="1:29" ht="27" customHeight="1" thickBot="1">
      <c r="A206" s="138" t="s">
        <v>13</v>
      </c>
      <c r="B206" s="142" t="s">
        <v>14</v>
      </c>
      <c r="C206" s="5"/>
      <c r="D206" s="69">
        <v>2023</v>
      </c>
      <c r="E206" s="23" t="s">
        <v>24</v>
      </c>
      <c r="F206" s="69">
        <v>2295</v>
      </c>
      <c r="G206" s="23" t="s">
        <v>24</v>
      </c>
      <c r="H206" s="69">
        <v>2181</v>
      </c>
      <c r="I206" s="23" t="s">
        <v>24</v>
      </c>
      <c r="J206" s="69">
        <v>2019</v>
      </c>
      <c r="K206" s="23" t="s">
        <v>24</v>
      </c>
      <c r="L206" s="69">
        <v>2062</v>
      </c>
      <c r="M206" s="23" t="s">
        <v>24</v>
      </c>
      <c r="N206" s="69">
        <v>1740</v>
      </c>
      <c r="O206" s="23" t="s">
        <v>24</v>
      </c>
      <c r="P206" s="69">
        <v>1657</v>
      </c>
      <c r="Q206" s="23" t="s">
        <v>24</v>
      </c>
      <c r="R206" s="69">
        <v>1461</v>
      </c>
      <c r="S206" s="23" t="s">
        <v>24</v>
      </c>
      <c r="T206" s="69">
        <v>1642</v>
      </c>
      <c r="U206" s="23" t="s">
        <v>24</v>
      </c>
      <c r="V206" s="69">
        <v>1982</v>
      </c>
      <c r="W206" s="23" t="s">
        <v>24</v>
      </c>
      <c r="X206" s="69">
        <v>1979</v>
      </c>
      <c r="Y206" s="23" t="s">
        <v>24</v>
      </c>
      <c r="Z206" s="82">
        <v>2026</v>
      </c>
      <c r="AA206" s="83" t="s">
        <v>24</v>
      </c>
      <c r="AB206" s="10"/>
      <c r="AC206" s="9"/>
    </row>
    <row r="207" spans="1:29" ht="27" customHeight="1" thickBot="1" thickTop="1">
      <c r="A207" s="138"/>
      <c r="B207" s="143"/>
      <c r="C207" s="21" t="s">
        <v>19</v>
      </c>
      <c r="D207" s="75">
        <f>D206-Z180</f>
        <v>-5</v>
      </c>
      <c r="E207" s="30">
        <f>D207/Z180</f>
        <v>-0.002465483234714004</v>
      </c>
      <c r="F207" s="75">
        <f>F206-D206</f>
        <v>272</v>
      </c>
      <c r="G207" s="30">
        <f>F207/D206</f>
        <v>0.13445378151260504</v>
      </c>
      <c r="H207" s="75">
        <f>H206-F206</f>
        <v>-114</v>
      </c>
      <c r="I207" s="30">
        <f>H207/F206</f>
        <v>-0.04967320261437908</v>
      </c>
      <c r="J207" s="75">
        <f>J206-H206</f>
        <v>-162</v>
      </c>
      <c r="K207" s="30">
        <f>J207/H206</f>
        <v>-0.07427785419532325</v>
      </c>
      <c r="L207" s="75">
        <f>L206-J206</f>
        <v>43</v>
      </c>
      <c r="M207" s="30">
        <f>L207/J206</f>
        <v>0.02129767211490837</v>
      </c>
      <c r="N207" s="66">
        <f>N206-L206</f>
        <v>-322</v>
      </c>
      <c r="O207" s="42">
        <f>N207/L206</f>
        <v>-0.15615906886517944</v>
      </c>
      <c r="P207" s="66">
        <f>P206-N206</f>
        <v>-83</v>
      </c>
      <c r="Q207" s="42">
        <f>P207/N206</f>
        <v>-0.04770114942528736</v>
      </c>
      <c r="R207" s="66">
        <f>R206-P206</f>
        <v>-196</v>
      </c>
      <c r="S207" s="42">
        <f>R207/P206</f>
        <v>-0.11828605914302957</v>
      </c>
      <c r="T207" s="66">
        <f>T206-R206</f>
        <v>181</v>
      </c>
      <c r="U207" s="42">
        <f>T207/R206</f>
        <v>0.12388774811772758</v>
      </c>
      <c r="V207" s="66">
        <f>V206-T206</f>
        <v>340</v>
      </c>
      <c r="W207" s="42">
        <f>V207/T206</f>
        <v>0.20706455542021923</v>
      </c>
      <c r="X207" s="66">
        <f>X206-V206</f>
        <v>-3</v>
      </c>
      <c r="Y207" s="42">
        <f>X207/V206</f>
        <v>-0.0015136226034308778</v>
      </c>
      <c r="Z207" s="72">
        <f>Z206-X206</f>
        <v>47</v>
      </c>
      <c r="AA207" s="54">
        <f>Z207/X206</f>
        <v>0.023749368367862556</v>
      </c>
      <c r="AB207" s="10"/>
      <c r="AC207" s="9"/>
    </row>
    <row r="208" spans="1:29" ht="27" customHeight="1" thickBot="1" thickTop="1">
      <c r="A208" s="138"/>
      <c r="B208" s="144"/>
      <c r="C208" s="18" t="s">
        <v>20</v>
      </c>
      <c r="D208" s="67">
        <f>D206-D180</f>
        <v>-585</v>
      </c>
      <c r="E208" s="31">
        <f>D208/D180</f>
        <v>-0.22430981595092025</v>
      </c>
      <c r="F208" s="67">
        <f>F206-F180</f>
        <v>-585</v>
      </c>
      <c r="G208" s="31">
        <f>F208/F180</f>
        <v>-0.203125</v>
      </c>
      <c r="H208" s="67">
        <f>H206-H180</f>
        <v>-742</v>
      </c>
      <c r="I208" s="31">
        <f>H208/H180</f>
        <v>-0.25384878549435513</v>
      </c>
      <c r="J208" s="67">
        <f>J206-J180</f>
        <v>-734</v>
      </c>
      <c r="K208" s="31">
        <f>J208/J180</f>
        <v>-0.2666182346531057</v>
      </c>
      <c r="L208" s="67">
        <f>L206-L180</f>
        <v>-439</v>
      </c>
      <c r="M208" s="31">
        <f>L208/L180</f>
        <v>-0.1755297880847661</v>
      </c>
      <c r="N208" s="67">
        <f>N206-N180</f>
        <v>-577</v>
      </c>
      <c r="O208" s="31">
        <f>N208/N180</f>
        <v>-0.24902891670263272</v>
      </c>
      <c r="P208" s="67">
        <f>P206-P180</f>
        <v>-721</v>
      </c>
      <c r="Q208" s="31">
        <f>P208/P180</f>
        <v>-0.3031959629941127</v>
      </c>
      <c r="R208" s="67">
        <f>R206-R180</f>
        <v>-846</v>
      </c>
      <c r="S208" s="31">
        <f>R208/R180</f>
        <v>-0.36671001300390116</v>
      </c>
      <c r="T208" s="67">
        <f>T206-T180</f>
        <v>-245</v>
      </c>
      <c r="U208" s="31">
        <f>T208/T180</f>
        <v>-0.12983571807101218</v>
      </c>
      <c r="V208" s="67">
        <f>V206-V180</f>
        <v>-132</v>
      </c>
      <c r="W208" s="31">
        <f>V208/V180</f>
        <v>-0.06244087038789026</v>
      </c>
      <c r="X208" s="67">
        <f>X206-X180</f>
        <v>-233</v>
      </c>
      <c r="Y208" s="31">
        <f>X208/X180</f>
        <v>-0.10533453887884267</v>
      </c>
      <c r="Z208" s="72">
        <f>Z206-Z180</f>
        <v>-2</v>
      </c>
      <c r="AA208" s="54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88" t="s">
        <v>82</v>
      </c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  <c r="L211" s="189"/>
      <c r="M211" s="189"/>
      <c r="N211" s="189"/>
      <c r="O211" s="189"/>
      <c r="P211" s="189"/>
      <c r="Q211" s="189"/>
      <c r="R211" s="189"/>
      <c r="S211" s="189"/>
      <c r="T211" s="189"/>
      <c r="U211" s="189"/>
      <c r="V211" s="189"/>
      <c r="W211" s="189"/>
      <c r="X211" s="189"/>
      <c r="Y211" s="189"/>
      <c r="Z211" s="189"/>
      <c r="AA211" s="189"/>
      <c r="AB211" s="189"/>
      <c r="AC211" s="189"/>
      <c r="AD211" s="189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38" t="s">
        <v>0</v>
      </c>
      <c r="B213" s="166" t="s">
        <v>1</v>
      </c>
      <c r="C213" s="153"/>
      <c r="D213" s="141" t="s">
        <v>80</v>
      </c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  <c r="O213" s="154"/>
      <c r="P213" s="154"/>
      <c r="Q213" s="154"/>
      <c r="R213" s="154"/>
      <c r="S213" s="154"/>
      <c r="T213" s="154"/>
      <c r="U213" s="154"/>
      <c r="V213" s="154"/>
      <c r="W213" s="154"/>
      <c r="X213" s="154"/>
      <c r="Y213" s="154"/>
      <c r="Z213" s="154"/>
      <c r="AA213" s="155"/>
      <c r="AB213" s="145" t="s">
        <v>21</v>
      </c>
      <c r="AC213" s="148" t="s">
        <v>22</v>
      </c>
      <c r="AD213" s="149"/>
    </row>
    <row r="214" spans="1:30" ht="25.5" customHeight="1" thickBot="1" thickTop="1">
      <c r="A214" s="138"/>
      <c r="B214" s="171"/>
      <c r="C214" s="138"/>
      <c r="D214" s="139" t="s">
        <v>4</v>
      </c>
      <c r="E214" s="140"/>
      <c r="F214" s="139" t="s">
        <v>5</v>
      </c>
      <c r="G214" s="140"/>
      <c r="H214" s="139" t="s">
        <v>25</v>
      </c>
      <c r="I214" s="140"/>
      <c r="J214" s="139" t="s">
        <v>26</v>
      </c>
      <c r="K214" s="140"/>
      <c r="L214" s="139" t="s">
        <v>27</v>
      </c>
      <c r="M214" s="140"/>
      <c r="N214" s="139" t="s">
        <v>28</v>
      </c>
      <c r="O214" s="140"/>
      <c r="P214" s="139" t="s">
        <v>29</v>
      </c>
      <c r="Q214" s="140"/>
      <c r="R214" s="139" t="s">
        <v>35</v>
      </c>
      <c r="S214" s="140"/>
      <c r="T214" s="139" t="s">
        <v>36</v>
      </c>
      <c r="U214" s="140"/>
      <c r="V214" s="139" t="s">
        <v>37</v>
      </c>
      <c r="W214" s="140"/>
      <c r="X214" s="139" t="s">
        <v>38</v>
      </c>
      <c r="Y214" s="140"/>
      <c r="Z214" s="159" t="s">
        <v>39</v>
      </c>
      <c r="AA214" s="160"/>
      <c r="AB214" s="146"/>
      <c r="AC214" s="150"/>
      <c r="AD214" s="151"/>
    </row>
    <row r="215" spans="1:30" ht="24" customHeight="1" thickBot="1" thickTop="1">
      <c r="A215" s="2"/>
      <c r="B215" s="1"/>
      <c r="C215" s="168" t="s">
        <v>33</v>
      </c>
      <c r="D215" s="179"/>
      <c r="E215" s="179"/>
      <c r="F215" s="179"/>
      <c r="G215" s="179"/>
      <c r="H215" s="179"/>
      <c r="I215" s="179"/>
      <c r="J215" s="179"/>
      <c r="K215" s="179"/>
      <c r="L215" s="179"/>
      <c r="M215" s="179"/>
      <c r="N215" s="179"/>
      <c r="O215" s="179"/>
      <c r="P215" s="179"/>
      <c r="Q215" s="179"/>
      <c r="R215" s="179"/>
      <c r="S215" s="179"/>
      <c r="T215" s="179"/>
      <c r="U215" s="179"/>
      <c r="V215" s="179"/>
      <c r="W215" s="179"/>
      <c r="X215" s="179"/>
      <c r="Y215" s="179"/>
      <c r="Z215" s="179"/>
      <c r="AA215" s="180"/>
      <c r="AB215" s="147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6"/>
      <c r="G216" s="4"/>
      <c r="H216" s="37"/>
      <c r="I216" s="16"/>
      <c r="J216" s="36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73"/>
      <c r="AC216" s="162"/>
      <c r="AD216" s="163"/>
    </row>
    <row r="217" spans="1:30" ht="25.5" customHeight="1" thickBot="1" thickTop="1">
      <c r="A217" s="138" t="s">
        <v>6</v>
      </c>
      <c r="B217" s="142" t="s">
        <v>7</v>
      </c>
      <c r="C217" s="7"/>
      <c r="D217" s="65">
        <v>136349</v>
      </c>
      <c r="E217" s="22" t="s">
        <v>24</v>
      </c>
      <c r="F217" s="65">
        <v>136056</v>
      </c>
      <c r="G217" s="22" t="s">
        <v>24</v>
      </c>
      <c r="H217" s="65">
        <v>135690</v>
      </c>
      <c r="I217" s="22" t="s">
        <v>24</v>
      </c>
      <c r="J217" s="65">
        <v>134527</v>
      </c>
      <c r="K217" s="22" t="s">
        <v>24</v>
      </c>
      <c r="L217" s="65">
        <v>133979</v>
      </c>
      <c r="M217" s="22" t="s">
        <v>24</v>
      </c>
      <c r="N217" s="65">
        <v>133041</v>
      </c>
      <c r="O217" s="22" t="s">
        <v>24</v>
      </c>
      <c r="P217" s="65">
        <v>131927</v>
      </c>
      <c r="Q217" s="22" t="s">
        <v>24</v>
      </c>
      <c r="R217" s="65">
        <v>130781</v>
      </c>
      <c r="S217" s="22" t="s">
        <v>24</v>
      </c>
      <c r="T217" s="65">
        <v>128464</v>
      </c>
      <c r="U217" s="22" t="s">
        <v>24</v>
      </c>
      <c r="V217" s="65">
        <v>126909</v>
      </c>
      <c r="W217" s="22" t="s">
        <v>24</v>
      </c>
      <c r="X217" s="65">
        <v>126274</v>
      </c>
      <c r="Y217" s="22" t="s">
        <v>24</v>
      </c>
      <c r="Z217" s="71">
        <v>125906</v>
      </c>
      <c r="AA217" s="49" t="s">
        <v>24</v>
      </c>
      <c r="AB217" s="178"/>
      <c r="AC217" s="194"/>
      <c r="AD217" s="57"/>
    </row>
    <row r="218" spans="1:29" ht="25.5" customHeight="1" thickBot="1" thickTop="1">
      <c r="A218" s="138"/>
      <c r="B218" s="143"/>
      <c r="C218" s="17" t="s">
        <v>19</v>
      </c>
      <c r="D218" s="75">
        <f>D217-Z190</f>
        <v>764</v>
      </c>
      <c r="E218" s="30">
        <f>D218/Z190</f>
        <v>0.0056348416122727445</v>
      </c>
      <c r="F218" s="75">
        <f>F217-D217</f>
        <v>-293</v>
      </c>
      <c r="G218" s="30">
        <f>F218/D217</f>
        <v>-0.002148897314978474</v>
      </c>
      <c r="H218" s="75">
        <f>H217-F217</f>
        <v>-366</v>
      </c>
      <c r="I218" s="30">
        <f>H218/F217</f>
        <v>-0.0026900687952019758</v>
      </c>
      <c r="J218" s="75">
        <f>J217-H217</f>
        <v>-1163</v>
      </c>
      <c r="K218" s="30">
        <f>J218/H217</f>
        <v>-0.008571007443437247</v>
      </c>
      <c r="L218" s="75">
        <f>L217-J217</f>
        <v>-548</v>
      </c>
      <c r="M218" s="30">
        <f>L218/J217</f>
        <v>-0.004073531707389595</v>
      </c>
      <c r="N218" s="66">
        <f>N217-L217</f>
        <v>-938</v>
      </c>
      <c r="O218" s="42">
        <f>N218/L217</f>
        <v>-0.00700109718687257</v>
      </c>
      <c r="P218" s="66">
        <f>P217-N217</f>
        <v>-1114</v>
      </c>
      <c r="Q218" s="42">
        <f>P218/N217</f>
        <v>-0.008373358588705738</v>
      </c>
      <c r="R218" s="66">
        <f>R217-P217</f>
        <v>-1146</v>
      </c>
      <c r="S218" s="42">
        <f>R218/P217</f>
        <v>-0.0086866221470965</v>
      </c>
      <c r="T218" s="66">
        <f>T217-R217</f>
        <v>-2317</v>
      </c>
      <c r="U218" s="42">
        <f>T218/R217</f>
        <v>-0.017716640796445967</v>
      </c>
      <c r="V218" s="66">
        <f>V217-T217</f>
        <v>-1555</v>
      </c>
      <c r="W218" s="42">
        <f>V218/T217</f>
        <v>-0.012104558475526217</v>
      </c>
      <c r="X218" s="66">
        <f>X217-V217</f>
        <v>-635</v>
      </c>
      <c r="Y218" s="42">
        <f>X218/V217</f>
        <v>-0.005003585246121237</v>
      </c>
      <c r="Z218" s="72">
        <f>Z217-X217</f>
        <v>-368</v>
      </c>
      <c r="AA218" s="54">
        <f>Z218/X217</f>
        <v>-0.002914297480082994</v>
      </c>
      <c r="AB218" s="71">
        <f>(D217+F217+H217+J217+L217+N217+P217+R217+T217+V217+X217+Z217)/12</f>
        <v>131658.58333333334</v>
      </c>
      <c r="AC218" s="9"/>
    </row>
    <row r="219" spans="1:29" ht="25.5" customHeight="1" thickBot="1">
      <c r="A219" s="138"/>
      <c r="B219" s="144"/>
      <c r="C219" s="18" t="s">
        <v>20</v>
      </c>
      <c r="D219" s="67">
        <f>D217-D190</f>
        <v>-7358</v>
      </c>
      <c r="E219" s="31">
        <f>D219/D190</f>
        <v>-0.05120140285441906</v>
      </c>
      <c r="F219" s="67">
        <f>F217-F190</f>
        <v>-7784</v>
      </c>
      <c r="G219" s="31">
        <f>F219/F190</f>
        <v>-0.05411568409343715</v>
      </c>
      <c r="H219" s="67">
        <f>H217-H190</f>
        <v>-7114</v>
      </c>
      <c r="I219" s="31">
        <f>H219/H190</f>
        <v>-0.04981653174981093</v>
      </c>
      <c r="J219" s="67">
        <f>J217-J190</f>
        <v>-6611</v>
      </c>
      <c r="K219" s="31">
        <f>J219/J190</f>
        <v>-0.04684068075217163</v>
      </c>
      <c r="L219" s="67">
        <f>L217-L190</f>
        <v>-5698</v>
      </c>
      <c r="M219" s="31">
        <f>L219/L190</f>
        <v>-0.040794117857628674</v>
      </c>
      <c r="N219" s="67">
        <f>N217-N190</f>
        <v>-7253</v>
      </c>
      <c r="O219" s="31">
        <f>N219/N190</f>
        <v>-0.051698575847862346</v>
      </c>
      <c r="P219" s="67">
        <f>P217-P190</f>
        <v>-8206</v>
      </c>
      <c r="Q219" s="31">
        <f>P219/P190</f>
        <v>-0.058558654992043276</v>
      </c>
      <c r="R219" s="67">
        <f>R217-R190</f>
        <v>-7439</v>
      </c>
      <c r="S219" s="31">
        <f>R219/R190</f>
        <v>-0.0538199971060628</v>
      </c>
      <c r="T219" s="67">
        <f>T217-T190</f>
        <v>-9038</v>
      </c>
      <c r="U219" s="31">
        <f>T219/T190</f>
        <v>-0.06572995301886518</v>
      </c>
      <c r="V219" s="67">
        <f>V217-V190</f>
        <v>-8660</v>
      </c>
      <c r="W219" s="31">
        <f>V219/V190</f>
        <v>-0.0638789103703649</v>
      </c>
      <c r="X219" s="67">
        <f>X217-X190</f>
        <v>-8841</v>
      </c>
      <c r="Y219" s="31">
        <f>X219/X190</f>
        <v>-0.06543314953928135</v>
      </c>
      <c r="Z219" s="67">
        <f>Z217-Z190</f>
        <v>-9679</v>
      </c>
      <c r="AA219" s="31">
        <f>Z219/Z190</f>
        <v>-0.07138695283401557</v>
      </c>
      <c r="AB219" s="10"/>
      <c r="AC219" s="43"/>
    </row>
    <row r="220" spans="1:30" ht="25.5" customHeight="1" thickBot="1" thickTop="1">
      <c r="A220" s="138" t="s">
        <v>8</v>
      </c>
      <c r="B220" s="142" t="s">
        <v>18</v>
      </c>
      <c r="C220" s="19"/>
      <c r="D220" s="68">
        <v>4967</v>
      </c>
      <c r="E220" s="23" t="s">
        <v>24</v>
      </c>
      <c r="F220" s="68">
        <v>5010</v>
      </c>
      <c r="G220" s="23" t="s">
        <v>24</v>
      </c>
      <c r="H220" s="68">
        <v>5313</v>
      </c>
      <c r="I220" s="23" t="s">
        <v>24</v>
      </c>
      <c r="J220" s="68">
        <v>4129</v>
      </c>
      <c r="K220" s="23" t="s">
        <v>24</v>
      </c>
      <c r="L220" s="68">
        <v>4307</v>
      </c>
      <c r="M220" s="23" t="s">
        <v>24</v>
      </c>
      <c r="N220" s="68">
        <v>5423</v>
      </c>
      <c r="O220" s="23" t="s">
        <v>24</v>
      </c>
      <c r="P220" s="68">
        <v>5097</v>
      </c>
      <c r="Q220" s="23" t="s">
        <v>24</v>
      </c>
      <c r="R220" s="68">
        <v>5268</v>
      </c>
      <c r="S220" s="23" t="s">
        <v>24</v>
      </c>
      <c r="T220" s="68">
        <v>5787</v>
      </c>
      <c r="U220" s="23" t="s">
        <v>24</v>
      </c>
      <c r="V220" s="68">
        <v>5273</v>
      </c>
      <c r="W220" s="23" t="s">
        <v>24</v>
      </c>
      <c r="X220" s="68">
        <v>5089</v>
      </c>
      <c r="Y220" s="23" t="s">
        <v>24</v>
      </c>
      <c r="Z220" s="73">
        <v>5022</v>
      </c>
      <c r="AA220" s="49" t="s">
        <v>24</v>
      </c>
      <c r="AB220" s="39">
        <f>D220+F220+H220+J220+L220+N220+P220+R220+T220+V220+X220+Z220</f>
        <v>60685</v>
      </c>
      <c r="AC220" s="26"/>
      <c r="AD220" s="29"/>
    </row>
    <row r="221" spans="1:30" ht="25.5" customHeight="1" thickBot="1" thickTop="1">
      <c r="A221" s="138"/>
      <c r="B221" s="143"/>
      <c r="C221" s="17" t="s">
        <v>19</v>
      </c>
      <c r="D221" s="75">
        <f>D220-Z193</f>
        <v>-498</v>
      </c>
      <c r="E221" s="30">
        <f>D221/Z193</f>
        <v>-0.09112534309240622</v>
      </c>
      <c r="F221" s="75">
        <f>F220-D220</f>
        <v>43</v>
      </c>
      <c r="G221" s="30">
        <f>F221/D220</f>
        <v>0.00865713710489229</v>
      </c>
      <c r="H221" s="75">
        <f>H220-F220</f>
        <v>303</v>
      </c>
      <c r="I221" s="30">
        <f>H221/F220</f>
        <v>0.06047904191616767</v>
      </c>
      <c r="J221" s="75">
        <f>J220-H220</f>
        <v>-1184</v>
      </c>
      <c r="K221" s="30">
        <f>J221/H220</f>
        <v>-0.22284961415396198</v>
      </c>
      <c r="L221" s="75">
        <f>L220-J220</f>
        <v>178</v>
      </c>
      <c r="M221" s="30">
        <f>L221/J220</f>
        <v>0.0431097117946234</v>
      </c>
      <c r="N221" s="66">
        <f>N220-L220</f>
        <v>1116</v>
      </c>
      <c r="O221" s="42">
        <f>N221/L220</f>
        <v>0.2591130717436731</v>
      </c>
      <c r="P221" s="66">
        <f>P220-N220</f>
        <v>-326</v>
      </c>
      <c r="Q221" s="42">
        <f>P221/N220</f>
        <v>-0.060114327862806564</v>
      </c>
      <c r="R221" s="66">
        <f>R220-P220</f>
        <v>171</v>
      </c>
      <c r="S221" s="42">
        <f>R221/P220</f>
        <v>0.033549146556798116</v>
      </c>
      <c r="T221" s="66">
        <f>T220-R220</f>
        <v>519</v>
      </c>
      <c r="U221" s="42">
        <f>T221/R220</f>
        <v>0.09851936218678815</v>
      </c>
      <c r="V221" s="66">
        <f>V220-T220</f>
        <v>-514</v>
      </c>
      <c r="W221" s="42">
        <f>V221/T220</f>
        <v>-0.08881976844651805</v>
      </c>
      <c r="X221" s="66">
        <f>X220-V220</f>
        <v>-184</v>
      </c>
      <c r="Y221" s="42">
        <f>X221/V220</f>
        <v>-0.03489474682344017</v>
      </c>
      <c r="Z221" s="72">
        <f>Z220-X220</f>
        <v>-67</v>
      </c>
      <c r="AA221" s="54">
        <f>Z221/X220</f>
        <v>-0.013165651404991157</v>
      </c>
      <c r="AB221" s="101">
        <f>AB220-D220-F220-H220-J220-L220-N220-P220-R220-T220-V220-X220</f>
        <v>5022</v>
      </c>
      <c r="AC221" s="48"/>
      <c r="AD221" s="77"/>
    </row>
    <row r="222" spans="1:30" ht="25.5" customHeight="1" thickBot="1">
      <c r="A222" s="138"/>
      <c r="B222" s="144"/>
      <c r="C222" s="18" t="s">
        <v>20</v>
      </c>
      <c r="D222" s="67">
        <f>D220-D193</f>
        <v>-223</v>
      </c>
      <c r="E222" s="31">
        <f>D222/D193</f>
        <v>-0.042967244701348745</v>
      </c>
      <c r="F222" s="67">
        <f>F220-F193</f>
        <v>-196</v>
      </c>
      <c r="G222" s="31">
        <f>F222/F193</f>
        <v>-0.03764886669227814</v>
      </c>
      <c r="H222" s="67">
        <f>H220-H193</f>
        <v>421</v>
      </c>
      <c r="I222" s="31">
        <f>H222/H193</f>
        <v>0.08605887162714636</v>
      </c>
      <c r="J222" s="67">
        <f>J220-J193</f>
        <v>-136</v>
      </c>
      <c r="K222" s="31">
        <f>J222/J193</f>
        <v>-0.03188745603751465</v>
      </c>
      <c r="L222" s="67">
        <f>L220-L193</f>
        <v>460</v>
      </c>
      <c r="M222" s="31">
        <f>L222/L193</f>
        <v>0.11957369378736678</v>
      </c>
      <c r="N222" s="67">
        <f>N220-N193</f>
        <v>279</v>
      </c>
      <c r="O222" s="31">
        <f>N222/N193</f>
        <v>0.054237947122861584</v>
      </c>
      <c r="P222" s="67">
        <f>P220-P193</f>
        <v>-235</v>
      </c>
      <c r="Q222" s="31">
        <f>P222/P193</f>
        <v>-0.044073518379594896</v>
      </c>
      <c r="R222" s="67">
        <f>R220-R193</f>
        <v>712</v>
      </c>
      <c r="S222" s="31">
        <f>R222/R193</f>
        <v>0.1562774363476734</v>
      </c>
      <c r="T222" s="67">
        <f>T220-T193</f>
        <v>165</v>
      </c>
      <c r="U222" s="31">
        <f>T222/T193</f>
        <v>0.02934898612593383</v>
      </c>
      <c r="V222" s="67">
        <f>V220-V193</f>
        <v>-42</v>
      </c>
      <c r="W222" s="31">
        <f>V222/V193</f>
        <v>-0.007902163687676388</v>
      </c>
      <c r="X222" s="67">
        <f>X220-X193</f>
        <v>757</v>
      </c>
      <c r="Y222" s="31">
        <f>X222/X193</f>
        <v>0.1747460757156048</v>
      </c>
      <c r="Z222" s="67">
        <f>Z220-Z193</f>
        <v>-443</v>
      </c>
      <c r="AA222" s="31">
        <f>Z222/Z193</f>
        <v>-0.08106129917657823</v>
      </c>
      <c r="AB222" s="40"/>
      <c r="AC222" s="76"/>
      <c r="AD222" s="47"/>
    </row>
    <row r="223" spans="1:30" ht="25.5" customHeight="1" thickBot="1" thickTop="1">
      <c r="A223" s="138" t="s">
        <v>9</v>
      </c>
      <c r="B223" s="142" t="s">
        <v>16</v>
      </c>
      <c r="C223" s="20"/>
      <c r="D223" s="69">
        <v>1728</v>
      </c>
      <c r="E223" s="23" t="s">
        <v>24</v>
      </c>
      <c r="F223" s="69">
        <v>2722</v>
      </c>
      <c r="G223" s="23" t="s">
        <v>24</v>
      </c>
      <c r="H223" s="69">
        <v>2923</v>
      </c>
      <c r="I223" s="23" t="s">
        <v>24</v>
      </c>
      <c r="J223" s="69">
        <v>3032</v>
      </c>
      <c r="K223" s="23" t="s">
        <v>24</v>
      </c>
      <c r="L223" s="69">
        <v>2481</v>
      </c>
      <c r="M223" s="23" t="s">
        <v>24</v>
      </c>
      <c r="N223" s="69">
        <v>3790</v>
      </c>
      <c r="O223" s="23" t="s">
        <v>24</v>
      </c>
      <c r="P223" s="69">
        <v>3505</v>
      </c>
      <c r="Q223" s="23" t="s">
        <v>24</v>
      </c>
      <c r="R223" s="69">
        <v>3276</v>
      </c>
      <c r="S223" s="23" t="s">
        <v>24</v>
      </c>
      <c r="T223" s="69">
        <v>4905</v>
      </c>
      <c r="U223" s="23" t="s">
        <v>24</v>
      </c>
      <c r="V223" s="69">
        <v>3662</v>
      </c>
      <c r="W223" s="23" t="s">
        <v>24</v>
      </c>
      <c r="X223" s="69">
        <v>2777</v>
      </c>
      <c r="Y223" s="23" t="s">
        <v>24</v>
      </c>
      <c r="Z223" s="74">
        <v>2462</v>
      </c>
      <c r="AA223" s="49" t="s">
        <v>24</v>
      </c>
      <c r="AB223" s="39">
        <f>D223+F223+H223+J223+L223+N223+P223+R223+T223+V223+X223+Z223</f>
        <v>37263</v>
      </c>
      <c r="AC223" s="26"/>
      <c r="AD223" s="29"/>
    </row>
    <row r="224" spans="1:30" ht="25.5" customHeight="1" thickBot="1" thickTop="1">
      <c r="A224" s="138"/>
      <c r="B224" s="143"/>
      <c r="C224" s="21" t="s">
        <v>19</v>
      </c>
      <c r="D224" s="75">
        <f>D223-Z196</f>
        <v>-496</v>
      </c>
      <c r="E224" s="30">
        <f>D224/Z196</f>
        <v>-0.22302158273381295</v>
      </c>
      <c r="F224" s="75">
        <f>F223-D223</f>
        <v>994</v>
      </c>
      <c r="G224" s="30">
        <f>F224/D223</f>
        <v>0.5752314814814815</v>
      </c>
      <c r="H224" s="75">
        <f>H223-F223</f>
        <v>201</v>
      </c>
      <c r="I224" s="30">
        <f>H224/F223</f>
        <v>0.07384276267450404</v>
      </c>
      <c r="J224" s="75">
        <f>J223-H223</f>
        <v>109</v>
      </c>
      <c r="K224" s="30">
        <f>J224/H223</f>
        <v>0.037290455011974</v>
      </c>
      <c r="L224" s="75">
        <f>L223-J223</f>
        <v>-551</v>
      </c>
      <c r="M224" s="30">
        <f>L224/J223</f>
        <v>-0.1817282321899736</v>
      </c>
      <c r="N224" s="66">
        <f>N223-L223</f>
        <v>1309</v>
      </c>
      <c r="O224" s="42">
        <f>N224/L223</f>
        <v>0.5276098347440548</v>
      </c>
      <c r="P224" s="66">
        <f>P223-N223</f>
        <v>-285</v>
      </c>
      <c r="Q224" s="42">
        <f>P224/N223</f>
        <v>-0.07519788918205805</v>
      </c>
      <c r="R224" s="66">
        <f>R223-P223</f>
        <v>-229</v>
      </c>
      <c r="S224" s="42">
        <f>R224/P223</f>
        <v>-0.06533523537803139</v>
      </c>
      <c r="T224" s="66">
        <f>T223-R223</f>
        <v>1629</v>
      </c>
      <c r="U224" s="42">
        <f>T224/R223</f>
        <v>0.49725274725274726</v>
      </c>
      <c r="V224" s="66">
        <f>V223-T223</f>
        <v>-1243</v>
      </c>
      <c r="W224" s="42">
        <f>V224/T223</f>
        <v>-0.2534148827726809</v>
      </c>
      <c r="X224" s="66">
        <f>X223-V223</f>
        <v>-885</v>
      </c>
      <c r="Y224" s="42">
        <f>X224/V223</f>
        <v>-0.24167121791370835</v>
      </c>
      <c r="Z224" s="72">
        <f>Z223-X223</f>
        <v>-315</v>
      </c>
      <c r="AA224" s="54">
        <f>Z224/X223</f>
        <v>-0.11343176089305006</v>
      </c>
      <c r="AB224" s="101">
        <f>AB223-D223-F223-H223-J223-L223-N223-P223-R223-T223-V223-X223</f>
        <v>2462</v>
      </c>
      <c r="AC224" s="48"/>
      <c r="AD224" s="77"/>
    </row>
    <row r="225" spans="1:30" ht="25.5" customHeight="1" thickBot="1">
      <c r="A225" s="138"/>
      <c r="B225" s="144"/>
      <c r="C225" s="18" t="s">
        <v>20</v>
      </c>
      <c r="D225" s="67">
        <f>D223-D196</f>
        <v>88</v>
      </c>
      <c r="E225" s="31">
        <f>D225/D196</f>
        <v>0.05365853658536585</v>
      </c>
      <c r="F225" s="67">
        <f>F223-F196</f>
        <v>362</v>
      </c>
      <c r="G225" s="31">
        <f>F225/F196</f>
        <v>0.15338983050847457</v>
      </c>
      <c r="H225" s="67">
        <f>H223-H196</f>
        <v>-317</v>
      </c>
      <c r="I225" s="31">
        <f>H225/H196</f>
        <v>-0.0978395061728395</v>
      </c>
      <c r="J225" s="67">
        <f>J223-J196</f>
        <v>-133</v>
      </c>
      <c r="K225" s="31">
        <f>J225/J196</f>
        <v>-0.04202211690363349</v>
      </c>
      <c r="L225" s="67">
        <f>L223-L196</f>
        <v>-415</v>
      </c>
      <c r="M225" s="31">
        <f>L225/L196</f>
        <v>-0.1433011049723757</v>
      </c>
      <c r="N225" s="67">
        <f>N223-N196</f>
        <v>1753</v>
      </c>
      <c r="O225" s="31">
        <f>N225/N196</f>
        <v>0.8605792832596957</v>
      </c>
      <c r="P225" s="67">
        <f>P223-P196</f>
        <v>1251</v>
      </c>
      <c r="Q225" s="31">
        <f>P225/P196</f>
        <v>0.5550133096716947</v>
      </c>
      <c r="R225" s="67">
        <f>R223-R196</f>
        <v>3</v>
      </c>
      <c r="S225" s="31">
        <f>R225/R196</f>
        <v>0.0009165902841429881</v>
      </c>
      <c r="T225" s="67">
        <f>T223-T196</f>
        <v>1783</v>
      </c>
      <c r="U225" s="31">
        <f>T225/T196</f>
        <v>0.571108263933376</v>
      </c>
      <c r="V225" s="67">
        <f>V223-V196</f>
        <v>-1010</v>
      </c>
      <c r="W225" s="31">
        <f>V225/V196</f>
        <v>-0.21618150684931506</v>
      </c>
      <c r="X225" s="67">
        <f>X223-X196</f>
        <v>361</v>
      </c>
      <c r="Y225" s="31">
        <f>X225/X196</f>
        <v>0.1494205298013245</v>
      </c>
      <c r="Z225" s="67">
        <f>Z223-Z196</f>
        <v>238</v>
      </c>
      <c r="AA225" s="31">
        <f>Z225/Z196</f>
        <v>0.10701438848920863</v>
      </c>
      <c r="AB225" s="40"/>
      <c r="AC225" s="48"/>
      <c r="AD225" s="47"/>
    </row>
    <row r="226" spans="1:30" ht="25.5" customHeight="1" thickBot="1" thickTop="1">
      <c r="A226" s="138" t="s">
        <v>10</v>
      </c>
      <c r="B226" s="142" t="s">
        <v>17</v>
      </c>
      <c r="C226" s="20"/>
      <c r="D226" s="69">
        <v>676</v>
      </c>
      <c r="E226" s="23" t="s">
        <v>24</v>
      </c>
      <c r="F226" s="69">
        <v>921</v>
      </c>
      <c r="G226" s="23" t="s">
        <v>24</v>
      </c>
      <c r="H226" s="69">
        <v>965</v>
      </c>
      <c r="I226" s="23" t="s">
        <v>24</v>
      </c>
      <c r="J226" s="69">
        <v>924</v>
      </c>
      <c r="K226" s="23" t="s">
        <v>24</v>
      </c>
      <c r="L226" s="69">
        <v>886</v>
      </c>
      <c r="M226" s="23" t="s">
        <v>24</v>
      </c>
      <c r="N226" s="69">
        <v>1520</v>
      </c>
      <c r="O226" s="23" t="s">
        <v>24</v>
      </c>
      <c r="P226" s="69">
        <v>1341</v>
      </c>
      <c r="Q226" s="23" t="s">
        <v>24</v>
      </c>
      <c r="R226" s="69">
        <v>2543</v>
      </c>
      <c r="S226" s="23" t="s">
        <v>24</v>
      </c>
      <c r="T226" s="69">
        <v>2076</v>
      </c>
      <c r="U226" s="23" t="s">
        <v>24</v>
      </c>
      <c r="V226" s="69">
        <v>1431</v>
      </c>
      <c r="W226" s="23" t="s">
        <v>24</v>
      </c>
      <c r="X226" s="69">
        <v>1417</v>
      </c>
      <c r="Y226" s="23" t="s">
        <v>24</v>
      </c>
      <c r="Z226" s="74">
        <v>910</v>
      </c>
      <c r="AA226" s="49" t="s">
        <v>24</v>
      </c>
      <c r="AB226" s="39">
        <f>D226+F226+H226+J226+L226+N226+P226+R226+T226+V226+X226+Z226</f>
        <v>15610</v>
      </c>
      <c r="AC226" s="26"/>
      <c r="AD226" s="29"/>
    </row>
    <row r="227" spans="1:30" ht="25.5" customHeight="1" thickBot="1" thickTop="1">
      <c r="A227" s="138"/>
      <c r="B227" s="143"/>
      <c r="C227" s="21" t="s">
        <v>19</v>
      </c>
      <c r="D227" s="75">
        <f>D226-Z199</f>
        <v>-127</v>
      </c>
      <c r="E227" s="30">
        <f>D227/Z199</f>
        <v>-0.1581569115815691</v>
      </c>
      <c r="F227" s="75">
        <f>F226-D226</f>
        <v>245</v>
      </c>
      <c r="G227" s="30">
        <f>F227/D226</f>
        <v>0.3624260355029586</v>
      </c>
      <c r="H227" s="75">
        <f>H226-F226</f>
        <v>44</v>
      </c>
      <c r="I227" s="30">
        <f>H227/F226</f>
        <v>0.04777415852334419</v>
      </c>
      <c r="J227" s="75">
        <f>J226-H226</f>
        <v>-41</v>
      </c>
      <c r="K227" s="30">
        <f>J227/H226</f>
        <v>-0.04248704663212435</v>
      </c>
      <c r="L227" s="75">
        <f>L226-J226</f>
        <v>-38</v>
      </c>
      <c r="M227" s="30">
        <f>L227/J226</f>
        <v>-0.04112554112554113</v>
      </c>
      <c r="N227" s="66">
        <f>N226-L226</f>
        <v>634</v>
      </c>
      <c r="O227" s="42">
        <f>N227/L226</f>
        <v>0.7155756207674944</v>
      </c>
      <c r="P227" s="66">
        <f>P226-N226</f>
        <v>-179</v>
      </c>
      <c r="Q227" s="42">
        <f>P227/N226</f>
        <v>-0.11776315789473685</v>
      </c>
      <c r="R227" s="66">
        <f>R226-P226</f>
        <v>1202</v>
      </c>
      <c r="S227" s="42">
        <f>R227/P226</f>
        <v>0.8963460104399702</v>
      </c>
      <c r="T227" s="66">
        <f>T226-R226</f>
        <v>-467</v>
      </c>
      <c r="U227" s="42">
        <f>T227/R226</f>
        <v>-0.18364136846244594</v>
      </c>
      <c r="V227" s="66">
        <f>V226-T226</f>
        <v>-645</v>
      </c>
      <c r="W227" s="42">
        <f>V227/T226</f>
        <v>-0.3106936416184971</v>
      </c>
      <c r="X227" s="66">
        <f>X226-V226</f>
        <v>-14</v>
      </c>
      <c r="Y227" s="42">
        <f>X227/V226</f>
        <v>-0.009783368273934312</v>
      </c>
      <c r="Z227" s="72">
        <f>Z226-X226</f>
        <v>-507</v>
      </c>
      <c r="AA227" s="54">
        <f>Z227/X226</f>
        <v>-0.3577981651376147</v>
      </c>
      <c r="AB227" s="101">
        <f>AB226-D226-F226-H226-J226-L226-N226-P226-R226-T226-V226-X226</f>
        <v>910</v>
      </c>
      <c r="AC227" s="48"/>
      <c r="AD227" s="77"/>
    </row>
    <row r="228" spans="1:30" ht="25.5" customHeight="1" thickBot="1">
      <c r="A228" s="138"/>
      <c r="B228" s="144"/>
      <c r="C228" s="18" t="s">
        <v>20</v>
      </c>
      <c r="D228" s="67">
        <f>D226-D199</f>
        <v>128</v>
      </c>
      <c r="E228" s="31">
        <f>D228/D199</f>
        <v>0.23357664233576642</v>
      </c>
      <c r="F228" s="67">
        <f>F226-F199</f>
        <v>183</v>
      </c>
      <c r="G228" s="31">
        <f>F228/F199</f>
        <v>0.24796747967479674</v>
      </c>
      <c r="H228" s="67">
        <f>H226-H199</f>
        <v>-58</v>
      </c>
      <c r="I228" s="31">
        <f>H228/H199</f>
        <v>-0.056695992179863146</v>
      </c>
      <c r="J228" s="67">
        <f>J226-J199</f>
        <v>-139</v>
      </c>
      <c r="K228" s="31">
        <f>J228/J199</f>
        <v>-0.13076199435559738</v>
      </c>
      <c r="L228" s="67">
        <f>L226-L199</f>
        <v>18</v>
      </c>
      <c r="M228" s="31">
        <f>L228/L199</f>
        <v>0.020737327188940093</v>
      </c>
      <c r="N228" s="67">
        <f>N226-N199</f>
        <v>624</v>
      </c>
      <c r="O228" s="31">
        <f>N228/N199</f>
        <v>0.6964285714285714</v>
      </c>
      <c r="P228" s="67">
        <f>P226-P199</f>
        <v>445</v>
      </c>
      <c r="Q228" s="31">
        <f>P228/P199</f>
        <v>0.4966517857142857</v>
      </c>
      <c r="R228" s="67">
        <f>R226-R199</f>
        <v>768</v>
      </c>
      <c r="S228" s="31">
        <f>R228/R199</f>
        <v>0.4326760563380282</v>
      </c>
      <c r="T228" s="67">
        <f>T226-T199</f>
        <v>746</v>
      </c>
      <c r="U228" s="31">
        <f>T228/T199</f>
        <v>0.5609022556390978</v>
      </c>
      <c r="V228" s="67">
        <f>V226-V199</f>
        <v>429</v>
      </c>
      <c r="W228" s="31">
        <f>V228/V199</f>
        <v>0.4281437125748503</v>
      </c>
      <c r="X228" s="67">
        <f>X226-X199</f>
        <v>671</v>
      </c>
      <c r="Y228" s="31">
        <f>X228/X199</f>
        <v>0.8994638069705094</v>
      </c>
      <c r="Z228" s="67">
        <f>Z226-Z199</f>
        <v>107</v>
      </c>
      <c r="AA228" s="31">
        <f>Z228/Z199</f>
        <v>0.13325031133250312</v>
      </c>
      <c r="AB228" s="40"/>
      <c r="AC228" s="76"/>
      <c r="AD228" s="47"/>
    </row>
    <row r="229" spans="1:30" ht="25.5" customHeight="1" thickBot="1" thickTop="1">
      <c r="A229" s="138" t="s">
        <v>11</v>
      </c>
      <c r="B229" s="142" t="s">
        <v>15</v>
      </c>
      <c r="C229" s="20"/>
      <c r="D229" s="69">
        <v>3561</v>
      </c>
      <c r="E229" s="23" t="s">
        <v>24</v>
      </c>
      <c r="F229" s="69">
        <v>3160</v>
      </c>
      <c r="G229" s="23" t="s">
        <v>24</v>
      </c>
      <c r="H229" s="69">
        <v>3491</v>
      </c>
      <c r="I229" s="23" t="s">
        <v>24</v>
      </c>
      <c r="J229" s="69">
        <v>2811</v>
      </c>
      <c r="K229" s="23" t="s">
        <v>24</v>
      </c>
      <c r="L229" s="69">
        <v>2924</v>
      </c>
      <c r="M229" s="23" t="s">
        <v>24</v>
      </c>
      <c r="N229" s="69">
        <v>3080</v>
      </c>
      <c r="O229" s="23" t="s">
        <v>24</v>
      </c>
      <c r="P229" s="69">
        <v>2964</v>
      </c>
      <c r="Q229" s="23" t="s">
        <v>24</v>
      </c>
      <c r="R229" s="69">
        <v>3328</v>
      </c>
      <c r="S229" s="23" t="s">
        <v>24</v>
      </c>
      <c r="T229" s="69">
        <v>3498</v>
      </c>
      <c r="U229" s="23" t="s">
        <v>24</v>
      </c>
      <c r="V229" s="69">
        <v>3327</v>
      </c>
      <c r="W229" s="23" t="s">
        <v>24</v>
      </c>
      <c r="X229" s="69">
        <v>3335</v>
      </c>
      <c r="Y229" s="23" t="s">
        <v>24</v>
      </c>
      <c r="Z229" s="74">
        <v>3518</v>
      </c>
      <c r="AA229" s="49" t="s">
        <v>24</v>
      </c>
      <c r="AB229" s="39">
        <f>D229+F229+H229+J229+L229+N229+P229+R229+T229+V229+X229+Z229</f>
        <v>38997</v>
      </c>
      <c r="AC229" s="26"/>
      <c r="AD229" s="29"/>
    </row>
    <row r="230" spans="1:30" ht="25.5" customHeight="1" thickBot="1" thickTop="1">
      <c r="A230" s="138"/>
      <c r="B230" s="143"/>
      <c r="C230" s="21" t="s">
        <v>19</v>
      </c>
      <c r="D230" s="75">
        <f>D229-Z202</f>
        <v>-61</v>
      </c>
      <c r="E230" s="30">
        <f>D230/Z202</f>
        <v>-0.01684152401987852</v>
      </c>
      <c r="F230" s="75">
        <f>F229-D229</f>
        <v>-401</v>
      </c>
      <c r="G230" s="30">
        <f>F230/D229</f>
        <v>-0.11260881774782365</v>
      </c>
      <c r="H230" s="75">
        <f>H229-F229</f>
        <v>331</v>
      </c>
      <c r="I230" s="30">
        <f>H230/F229</f>
        <v>0.10474683544303798</v>
      </c>
      <c r="J230" s="75">
        <f>J229-H229</f>
        <v>-680</v>
      </c>
      <c r="K230" s="30">
        <f>J230/H229</f>
        <v>-0.194786594099112</v>
      </c>
      <c r="L230" s="75">
        <f>L229-J229</f>
        <v>113</v>
      </c>
      <c r="M230" s="30">
        <f>L230/J229</f>
        <v>0.04019921736036997</v>
      </c>
      <c r="N230" s="66">
        <f>N229-L229</f>
        <v>156</v>
      </c>
      <c r="O230" s="42">
        <f>N230/L229</f>
        <v>0.0533515731874145</v>
      </c>
      <c r="P230" s="66">
        <f>P229-N229</f>
        <v>-116</v>
      </c>
      <c r="Q230" s="42">
        <f>P230/N229</f>
        <v>-0.03766233766233766</v>
      </c>
      <c r="R230" s="66">
        <f>R229-P229</f>
        <v>364</v>
      </c>
      <c r="S230" s="42">
        <f>R230/P229</f>
        <v>0.12280701754385964</v>
      </c>
      <c r="T230" s="66">
        <f>T229-R229</f>
        <v>170</v>
      </c>
      <c r="U230" s="42">
        <f>T230/R229</f>
        <v>0.05108173076923077</v>
      </c>
      <c r="V230" s="66">
        <f>V229-T229</f>
        <v>-171</v>
      </c>
      <c r="W230" s="42">
        <f>V230/T229</f>
        <v>-0.04888507718696398</v>
      </c>
      <c r="X230" s="66">
        <f>X229-V229</f>
        <v>8</v>
      </c>
      <c r="Y230" s="42">
        <f>X230/V229</f>
        <v>0.0024045686804929365</v>
      </c>
      <c r="Z230" s="72">
        <f>Z229-X229</f>
        <v>183</v>
      </c>
      <c r="AA230" s="54">
        <f>Z230/X229</f>
        <v>0.05487256371814093</v>
      </c>
      <c r="AB230" s="101">
        <f>AB229-D229-F229-H229-J229-L229-N229-P229-R229-T229-V229-X229</f>
        <v>3518</v>
      </c>
      <c r="AC230" s="12"/>
      <c r="AD230" s="77"/>
    </row>
    <row r="231" spans="1:29" ht="25.5" customHeight="1" thickBot="1">
      <c r="A231" s="138"/>
      <c r="B231" s="144"/>
      <c r="C231" s="18" t="s">
        <v>20</v>
      </c>
      <c r="D231" s="67">
        <f>D229-D202</f>
        <v>-144</v>
      </c>
      <c r="E231" s="31">
        <f>D231/D202</f>
        <v>-0.038866396761133605</v>
      </c>
      <c r="F231" s="67">
        <f>F229-F202</f>
        <v>-175</v>
      </c>
      <c r="G231" s="31">
        <f>F231/F202</f>
        <v>-0.05247376311844078</v>
      </c>
      <c r="H231" s="67">
        <f>H229-H202</f>
        <v>405</v>
      </c>
      <c r="I231" s="31">
        <f>H231/H202</f>
        <v>0.13123784834737523</v>
      </c>
      <c r="J231" s="67">
        <f>J229-J202</f>
        <v>-40</v>
      </c>
      <c r="K231" s="31">
        <f>J231/J202</f>
        <v>-0.01403016485443704</v>
      </c>
      <c r="L231" s="67">
        <f>L229-L202</f>
        <v>333</v>
      </c>
      <c r="M231" s="31">
        <f>L231/L202</f>
        <v>0.1285218062524122</v>
      </c>
      <c r="N231" s="67">
        <f>N229-N202</f>
        <v>297</v>
      </c>
      <c r="O231" s="31">
        <f>N231/N202</f>
        <v>0.1067193675889328</v>
      </c>
      <c r="P231" s="67">
        <f>P229-P202</f>
        <v>-142</v>
      </c>
      <c r="Q231" s="31">
        <f>P231/P202</f>
        <v>-0.04571796522858983</v>
      </c>
      <c r="R231" s="67">
        <f>R229-R202</f>
        <v>574</v>
      </c>
      <c r="S231" s="31">
        <f>R231/R202</f>
        <v>0.2084241103848947</v>
      </c>
      <c r="T231" s="67">
        <f>T229-T202</f>
        <v>355</v>
      </c>
      <c r="U231" s="31">
        <f>T231/T202</f>
        <v>0.11294941139039134</v>
      </c>
      <c r="V231" s="67">
        <f>V229-V202</f>
        <v>112</v>
      </c>
      <c r="W231" s="31">
        <f>V231/V202</f>
        <v>0.034836702954898914</v>
      </c>
      <c r="X231" s="67">
        <f>X229-X202</f>
        <v>699</v>
      </c>
      <c r="Y231" s="31">
        <f>X231/X202</f>
        <v>0.26517450682852806</v>
      </c>
      <c r="Z231" s="67">
        <f>Z229-Z202</f>
        <v>-104</v>
      </c>
      <c r="AA231" s="31">
        <f>Z231/Z202</f>
        <v>-0.02871341800110436</v>
      </c>
      <c r="AB231" s="10"/>
      <c r="AC231" s="9"/>
    </row>
    <row r="232" spans="1:29" ht="25.5" customHeight="1" thickBot="1">
      <c r="A232" s="141" t="s">
        <v>12</v>
      </c>
      <c r="B232" s="154"/>
      <c r="C232" s="154"/>
      <c r="D232" s="154"/>
      <c r="E232" s="154"/>
      <c r="F232" s="154"/>
      <c r="G232" s="154"/>
      <c r="H232" s="154"/>
      <c r="I232" s="154"/>
      <c r="J232" s="154"/>
      <c r="K232" s="154"/>
      <c r="L232" s="154"/>
      <c r="M232" s="154"/>
      <c r="N232" s="154"/>
      <c r="O232" s="154"/>
      <c r="P232" s="154"/>
      <c r="Q232" s="154"/>
      <c r="R232" s="154"/>
      <c r="S232" s="154"/>
      <c r="T232" s="154"/>
      <c r="U232" s="154"/>
      <c r="V232" s="154"/>
      <c r="W232" s="154"/>
      <c r="X232" s="154"/>
      <c r="Y232" s="154"/>
      <c r="Z232" s="154"/>
      <c r="AA232" s="154"/>
      <c r="AB232" s="10"/>
      <c r="AC232" s="9"/>
    </row>
    <row r="233" spans="1:29" ht="25.5" customHeight="1" thickBot="1">
      <c r="A233" s="138" t="s">
        <v>13</v>
      </c>
      <c r="B233" s="142" t="s">
        <v>14</v>
      </c>
      <c r="C233" s="5"/>
      <c r="D233" s="69">
        <v>2050</v>
      </c>
      <c r="E233" s="23" t="s">
        <v>24</v>
      </c>
      <c r="F233" s="69">
        <v>2138</v>
      </c>
      <c r="G233" s="23" t="s">
        <v>24</v>
      </c>
      <c r="H233" s="69">
        <v>2221</v>
      </c>
      <c r="I233" s="23" t="s">
        <v>24</v>
      </c>
      <c r="J233" s="69">
        <v>2228</v>
      </c>
      <c r="K233" s="23" t="s">
        <v>24</v>
      </c>
      <c r="L233" s="69">
        <v>1966</v>
      </c>
      <c r="M233" s="23" t="s">
        <v>24</v>
      </c>
      <c r="N233" s="69">
        <v>1787</v>
      </c>
      <c r="O233" s="23" t="s">
        <v>24</v>
      </c>
      <c r="P233" s="69">
        <v>1924</v>
      </c>
      <c r="Q233" s="23" t="s">
        <v>24</v>
      </c>
      <c r="R233" s="69">
        <v>1801</v>
      </c>
      <c r="S233" s="23" t="s">
        <v>24</v>
      </c>
      <c r="T233" s="69">
        <v>1666</v>
      </c>
      <c r="U233" s="23" t="s">
        <v>24</v>
      </c>
      <c r="V233" s="69">
        <v>1676</v>
      </c>
      <c r="W233" s="23" t="s">
        <v>24</v>
      </c>
      <c r="X233" s="69">
        <v>1765</v>
      </c>
      <c r="Y233" s="23" t="s">
        <v>24</v>
      </c>
      <c r="Z233" s="82">
        <v>1948</v>
      </c>
      <c r="AA233" s="83" t="s">
        <v>24</v>
      </c>
      <c r="AB233" s="10"/>
      <c r="AC233" s="9"/>
    </row>
    <row r="234" spans="1:29" ht="25.5" customHeight="1" thickBot="1" thickTop="1">
      <c r="A234" s="138"/>
      <c r="B234" s="143"/>
      <c r="C234" s="21" t="s">
        <v>19</v>
      </c>
      <c r="D234" s="75">
        <f>D233-Z206</f>
        <v>24</v>
      </c>
      <c r="E234" s="30">
        <f>D234/Z206</f>
        <v>0.011846001974333662</v>
      </c>
      <c r="F234" s="75">
        <f>F233-D233</f>
        <v>88</v>
      </c>
      <c r="G234" s="30">
        <f>F234/D233</f>
        <v>0.042926829268292686</v>
      </c>
      <c r="H234" s="75">
        <f>H233-F233</f>
        <v>83</v>
      </c>
      <c r="I234" s="30">
        <f>H234/F233</f>
        <v>0.03882132834424696</v>
      </c>
      <c r="J234" s="75">
        <f>J233-H233</f>
        <v>7</v>
      </c>
      <c r="K234" s="30">
        <f>J234/H233</f>
        <v>0.0031517334533993696</v>
      </c>
      <c r="L234" s="75">
        <f>L233-J233</f>
        <v>-262</v>
      </c>
      <c r="M234" s="30">
        <f>L234/J233</f>
        <v>-0.11759425493716337</v>
      </c>
      <c r="N234" s="66">
        <f>N233-L233</f>
        <v>-179</v>
      </c>
      <c r="O234" s="42">
        <f>N234/L233</f>
        <v>-0.09104781281790437</v>
      </c>
      <c r="P234" s="66">
        <f>P233-N233</f>
        <v>137</v>
      </c>
      <c r="Q234" s="42">
        <f>P234/N233</f>
        <v>0.07666480134303301</v>
      </c>
      <c r="R234" s="66">
        <f>R233-P233</f>
        <v>-123</v>
      </c>
      <c r="S234" s="42">
        <f>R234/P233</f>
        <v>-0.06392931392931393</v>
      </c>
      <c r="T234" s="66">
        <f>T233-R233</f>
        <v>-135</v>
      </c>
      <c r="U234" s="42">
        <f>T234/R233</f>
        <v>-0.07495835646862854</v>
      </c>
      <c r="V234" s="66">
        <f>V233-T233</f>
        <v>10</v>
      </c>
      <c r="W234" s="42">
        <f>V234/T233</f>
        <v>0.006002400960384154</v>
      </c>
      <c r="X234" s="66">
        <f>X233-V233</f>
        <v>89</v>
      </c>
      <c r="Y234" s="42">
        <f>X234/V233</f>
        <v>0.053102625298329355</v>
      </c>
      <c r="Z234" s="72">
        <f>Z233-X233</f>
        <v>183</v>
      </c>
      <c r="AA234" s="54">
        <f>Z234/X233</f>
        <v>0.10368271954674221</v>
      </c>
      <c r="AB234" s="10"/>
      <c r="AC234" s="9"/>
    </row>
    <row r="235" spans="1:29" ht="25.5" customHeight="1" thickBot="1">
      <c r="A235" s="138"/>
      <c r="B235" s="144"/>
      <c r="C235" s="18" t="s">
        <v>20</v>
      </c>
      <c r="D235" s="67">
        <f>D233-D206</f>
        <v>27</v>
      </c>
      <c r="E235" s="31">
        <f>D235/D206</f>
        <v>0.013346515076618883</v>
      </c>
      <c r="F235" s="67">
        <f>F233-F206</f>
        <v>-157</v>
      </c>
      <c r="G235" s="31">
        <f>F235/F206</f>
        <v>-0.06840958605664488</v>
      </c>
      <c r="H235" s="67">
        <f>H233-H206</f>
        <v>40</v>
      </c>
      <c r="I235" s="31">
        <f>H235/H206</f>
        <v>0.018340210912425492</v>
      </c>
      <c r="J235" s="67">
        <f>J233-J206</f>
        <v>209</v>
      </c>
      <c r="K235" s="31">
        <f>J235/J206</f>
        <v>0.10351659237246162</v>
      </c>
      <c r="L235" s="67">
        <f>L233-L206</f>
        <v>-96</v>
      </c>
      <c r="M235" s="31">
        <f>L235/L206</f>
        <v>-0.04655674102812803</v>
      </c>
      <c r="N235" s="67">
        <f>N233-N206</f>
        <v>47</v>
      </c>
      <c r="O235" s="31">
        <f>N235/N206</f>
        <v>0.027011494252873563</v>
      </c>
      <c r="P235" s="67">
        <f>P233-P206</f>
        <v>267</v>
      </c>
      <c r="Q235" s="31">
        <f>P235/P206</f>
        <v>0.16113458056729027</v>
      </c>
      <c r="R235" s="67">
        <f>R233-R206</f>
        <v>340</v>
      </c>
      <c r="S235" s="31">
        <f>R235/R206</f>
        <v>0.2327173169062286</v>
      </c>
      <c r="T235" s="67">
        <f>T233-T206</f>
        <v>24</v>
      </c>
      <c r="U235" s="31">
        <f>T235/T206</f>
        <v>0.014616321559074299</v>
      </c>
      <c r="V235" s="67">
        <f>V233-V206</f>
        <v>-306</v>
      </c>
      <c r="W235" s="31">
        <f>V235/V206</f>
        <v>-0.15438950554994954</v>
      </c>
      <c r="X235" s="67">
        <f>X233-X206</f>
        <v>-214</v>
      </c>
      <c r="Y235" s="31">
        <f>X235/X206</f>
        <v>-0.10813542193026782</v>
      </c>
      <c r="Z235" s="67">
        <f>Z233-Z206</f>
        <v>-78</v>
      </c>
      <c r="AA235" s="31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88" t="s">
        <v>87</v>
      </c>
      <c r="B238" s="188"/>
      <c r="C238" s="188"/>
      <c r="D238" s="188"/>
      <c r="E238" s="188"/>
      <c r="F238" s="188"/>
      <c r="G238" s="188"/>
      <c r="H238" s="188"/>
      <c r="I238" s="188"/>
      <c r="J238" s="188"/>
      <c r="K238" s="188"/>
      <c r="L238" s="189"/>
      <c r="M238" s="189"/>
      <c r="N238" s="189"/>
      <c r="O238" s="189"/>
      <c r="P238" s="189"/>
      <c r="Q238" s="189"/>
      <c r="R238" s="189"/>
      <c r="S238" s="189"/>
      <c r="T238" s="189"/>
      <c r="U238" s="189"/>
      <c r="V238" s="189"/>
      <c r="W238" s="189"/>
      <c r="X238" s="189"/>
      <c r="Y238" s="189"/>
      <c r="Z238" s="189"/>
      <c r="AA238" s="189"/>
      <c r="AB238" s="189"/>
      <c r="AC238" s="189"/>
      <c r="AD238" s="189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38" t="s">
        <v>0</v>
      </c>
      <c r="B240" s="166" t="s">
        <v>1</v>
      </c>
      <c r="C240" s="153"/>
      <c r="D240" s="141" t="s">
        <v>85</v>
      </c>
      <c r="E240" s="154"/>
      <c r="F240" s="154"/>
      <c r="G240" s="154"/>
      <c r="H240" s="154"/>
      <c r="I240" s="154"/>
      <c r="J240" s="154"/>
      <c r="K240" s="154"/>
      <c r="L240" s="154"/>
      <c r="M240" s="154"/>
      <c r="N240" s="154"/>
      <c r="O240" s="154"/>
      <c r="P240" s="154"/>
      <c r="Q240" s="154"/>
      <c r="R240" s="154"/>
      <c r="S240" s="154"/>
      <c r="T240" s="154"/>
      <c r="U240" s="154"/>
      <c r="V240" s="154"/>
      <c r="W240" s="154"/>
      <c r="X240" s="154"/>
      <c r="Y240" s="154"/>
      <c r="Z240" s="154"/>
      <c r="AA240" s="155"/>
      <c r="AB240" s="145" t="s">
        <v>21</v>
      </c>
      <c r="AC240" s="148" t="s">
        <v>22</v>
      </c>
      <c r="AD240" s="149"/>
    </row>
    <row r="241" spans="1:30" ht="19.5" customHeight="1" thickBot="1" thickTop="1">
      <c r="A241" s="138"/>
      <c r="B241" s="171"/>
      <c r="C241" s="138"/>
      <c r="D241" s="139" t="s">
        <v>4</v>
      </c>
      <c r="E241" s="140"/>
      <c r="F241" s="139" t="s">
        <v>5</v>
      </c>
      <c r="G241" s="140"/>
      <c r="H241" s="139" t="s">
        <v>25</v>
      </c>
      <c r="I241" s="140"/>
      <c r="J241" s="139" t="s">
        <v>26</v>
      </c>
      <c r="K241" s="140"/>
      <c r="L241" s="139" t="s">
        <v>27</v>
      </c>
      <c r="M241" s="140"/>
      <c r="N241" s="139" t="s">
        <v>28</v>
      </c>
      <c r="O241" s="140"/>
      <c r="P241" s="139" t="s">
        <v>29</v>
      </c>
      <c r="Q241" s="140"/>
      <c r="R241" s="139" t="s">
        <v>35</v>
      </c>
      <c r="S241" s="140"/>
      <c r="T241" s="139" t="s">
        <v>36</v>
      </c>
      <c r="U241" s="140"/>
      <c r="V241" s="139" t="s">
        <v>37</v>
      </c>
      <c r="W241" s="140"/>
      <c r="X241" s="139" t="s">
        <v>38</v>
      </c>
      <c r="Y241" s="140"/>
      <c r="Z241" s="159" t="s">
        <v>39</v>
      </c>
      <c r="AA241" s="160"/>
      <c r="AB241" s="146"/>
      <c r="AC241" s="150"/>
      <c r="AD241" s="151"/>
    </row>
    <row r="242" spans="1:30" ht="19.5" customHeight="1" thickBot="1" thickTop="1">
      <c r="A242" s="2"/>
      <c r="B242" s="1"/>
      <c r="C242" s="168" t="s">
        <v>33</v>
      </c>
      <c r="D242" s="179"/>
      <c r="E242" s="179"/>
      <c r="F242" s="179"/>
      <c r="G242" s="179"/>
      <c r="H242" s="179"/>
      <c r="I242" s="179"/>
      <c r="J242" s="179"/>
      <c r="K242" s="179"/>
      <c r="L242" s="179"/>
      <c r="M242" s="179"/>
      <c r="N242" s="179"/>
      <c r="O242" s="179"/>
      <c r="P242" s="179"/>
      <c r="Q242" s="179"/>
      <c r="R242" s="179"/>
      <c r="S242" s="179"/>
      <c r="T242" s="179"/>
      <c r="U242" s="179"/>
      <c r="V242" s="179"/>
      <c r="W242" s="179"/>
      <c r="X242" s="179"/>
      <c r="Y242" s="179"/>
      <c r="Z242" s="179"/>
      <c r="AA242" s="180"/>
      <c r="AB242" s="147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6"/>
      <c r="G243" s="4"/>
      <c r="H243" s="37"/>
      <c r="I243" s="16"/>
      <c r="J243" s="36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73"/>
      <c r="AC243" s="162"/>
      <c r="AD243" s="163"/>
    </row>
    <row r="244" spans="1:30" ht="27" customHeight="1" thickBot="1" thickTop="1">
      <c r="A244" s="138" t="s">
        <v>6</v>
      </c>
      <c r="B244" s="142" t="s">
        <v>7</v>
      </c>
      <c r="C244" s="7"/>
      <c r="D244" s="65">
        <v>126372</v>
      </c>
      <c r="E244" s="22" t="s">
        <v>24</v>
      </c>
      <c r="F244" s="65">
        <v>126095</v>
      </c>
      <c r="G244" s="22" t="s">
        <v>24</v>
      </c>
      <c r="H244" s="65">
        <v>124527</v>
      </c>
      <c r="I244" s="22" t="s">
        <v>24</v>
      </c>
      <c r="J244" s="65">
        <v>123138</v>
      </c>
      <c r="K244" s="22" t="s">
        <v>24</v>
      </c>
      <c r="L244" s="65">
        <v>120868</v>
      </c>
      <c r="M244" s="22" t="s">
        <v>24</v>
      </c>
      <c r="N244" s="65">
        <v>120036</v>
      </c>
      <c r="O244" s="22" t="s">
        <v>24</v>
      </c>
      <c r="P244" s="65">
        <v>118896</v>
      </c>
      <c r="Q244" s="22" t="s">
        <v>24</v>
      </c>
      <c r="R244" s="65">
        <v>117820</v>
      </c>
      <c r="S244" s="22" t="s">
        <v>24</v>
      </c>
      <c r="T244" s="65">
        <v>116936</v>
      </c>
      <c r="U244" s="22" t="s">
        <v>24</v>
      </c>
      <c r="V244" s="65">
        <v>116274</v>
      </c>
      <c r="W244" s="22" t="s">
        <v>24</v>
      </c>
      <c r="X244" s="65">
        <v>115347</v>
      </c>
      <c r="Y244" s="22" t="s">
        <v>24</v>
      </c>
      <c r="Z244" s="71">
        <v>114364</v>
      </c>
      <c r="AA244" s="49" t="s">
        <v>24</v>
      </c>
      <c r="AB244" s="178"/>
      <c r="AC244" s="194"/>
      <c r="AD244" s="57"/>
    </row>
    <row r="245" spans="1:29" ht="27" customHeight="1" thickBot="1" thickTop="1">
      <c r="A245" s="138"/>
      <c r="B245" s="143"/>
      <c r="C245" s="17" t="s">
        <v>19</v>
      </c>
      <c r="D245" s="75">
        <f>D244-Z217</f>
        <v>466</v>
      </c>
      <c r="E245" s="30">
        <f>D245/Z217</f>
        <v>0.003701173891633441</v>
      </c>
      <c r="F245" s="75">
        <f>F244-D244</f>
        <v>-277</v>
      </c>
      <c r="G245" s="30">
        <f>F245/D244</f>
        <v>-0.0021919412528091666</v>
      </c>
      <c r="H245" s="75">
        <f>H244-F244</f>
        <v>-1568</v>
      </c>
      <c r="I245" s="30">
        <f>H245/F244</f>
        <v>-0.012435068797335342</v>
      </c>
      <c r="J245" s="75">
        <f>J244-H244</f>
        <v>-1389</v>
      </c>
      <c r="K245" s="30">
        <f>J245/H244</f>
        <v>-0.011154207521260449</v>
      </c>
      <c r="L245" s="75">
        <f>L244-J244</f>
        <v>-2270</v>
      </c>
      <c r="M245" s="30">
        <f>L245/J244</f>
        <v>-0.018434601828842438</v>
      </c>
      <c r="N245" s="66">
        <f>N244-L244</f>
        <v>-832</v>
      </c>
      <c r="O245" s="42">
        <f>N245/L244</f>
        <v>-0.006883542376807757</v>
      </c>
      <c r="P245" s="66">
        <f>P244-N244</f>
        <v>-1140</v>
      </c>
      <c r="Q245" s="42">
        <f>P245/N244</f>
        <v>-0.009497150854743577</v>
      </c>
      <c r="R245" s="66">
        <f>R244-P244</f>
        <v>-1076</v>
      </c>
      <c r="S245" s="42">
        <f>R245/P244</f>
        <v>-0.009049925985735433</v>
      </c>
      <c r="T245" s="66">
        <f>T244-R244</f>
        <v>-884</v>
      </c>
      <c r="U245" s="42">
        <f>T245/R244</f>
        <v>-0.007502970633169241</v>
      </c>
      <c r="V245" s="66">
        <f>V244-T244</f>
        <v>-662</v>
      </c>
      <c r="W245" s="42">
        <f>V245/T244</f>
        <v>-0.005661216391872477</v>
      </c>
      <c r="X245" s="66">
        <f>X244-V244</f>
        <v>-927</v>
      </c>
      <c r="Y245" s="42">
        <f>X245/V244</f>
        <v>-0.007972547603075494</v>
      </c>
      <c r="Z245" s="72">
        <f>Z244-X244</f>
        <v>-983</v>
      </c>
      <c r="AA245" s="54">
        <f>Z245/X244</f>
        <v>-0.008522111541695927</v>
      </c>
      <c r="AB245" s="71"/>
      <c r="AC245" s="9"/>
    </row>
    <row r="246" spans="1:29" ht="27" customHeight="1" thickBot="1">
      <c r="A246" s="138"/>
      <c r="B246" s="144"/>
      <c r="C246" s="18" t="s">
        <v>20</v>
      </c>
      <c r="D246" s="67">
        <f>D244-D217</f>
        <v>-9977</v>
      </c>
      <c r="E246" s="31">
        <f>D246/D217</f>
        <v>-0.07317252051720217</v>
      </c>
      <c r="F246" s="67">
        <f>F244-F217</f>
        <v>-9961</v>
      </c>
      <c r="G246" s="31">
        <f>F246/F217</f>
        <v>-0.07321250073499147</v>
      </c>
      <c r="H246" s="67">
        <f>H244-H217</f>
        <v>-11163</v>
      </c>
      <c r="I246" s="31">
        <f>H246/H217</f>
        <v>-0.08226840592527083</v>
      </c>
      <c r="J246" s="67">
        <f>J244-J217</f>
        <v>-11389</v>
      </c>
      <c r="K246" s="31">
        <f>J246/J217</f>
        <v>-0.0846595850647082</v>
      </c>
      <c r="L246" s="67">
        <f>L244-L217</f>
        <v>-13111</v>
      </c>
      <c r="M246" s="31">
        <f>L246/L217</f>
        <v>-0.09785861963442032</v>
      </c>
      <c r="N246" s="67">
        <f>N244-N217</f>
        <v>-13005</v>
      </c>
      <c r="O246" s="31">
        <f>N246/N217</f>
        <v>-0.09775182086725145</v>
      </c>
      <c r="P246" s="67">
        <f>P244-P217</f>
        <v>-13031</v>
      </c>
      <c r="Q246" s="31">
        <f>P246/P217</f>
        <v>-0.09877432216301439</v>
      </c>
      <c r="R246" s="67">
        <f>R244-R217</f>
        <v>-12961</v>
      </c>
      <c r="S246" s="31">
        <f>R246/R217</f>
        <v>-0.09910460999686499</v>
      </c>
      <c r="T246" s="67">
        <f>T244-T217</f>
        <v>-11528</v>
      </c>
      <c r="U246" s="31">
        <f>T246/T217</f>
        <v>-0.08973720264042845</v>
      </c>
      <c r="V246" s="67">
        <f>V244-V217</f>
        <v>-10635</v>
      </c>
      <c r="W246" s="31">
        <f>V246/V217</f>
        <v>-0.08380020329527457</v>
      </c>
      <c r="X246" s="67">
        <f>X244-X217</f>
        <v>-10927</v>
      </c>
      <c r="Y246" s="31">
        <f>X246/X217</f>
        <v>-0.0865340450132252</v>
      </c>
      <c r="Z246" s="67">
        <f>Z244-Z217</f>
        <v>-11542</v>
      </c>
      <c r="AA246" s="31">
        <f>Z246/Z217</f>
        <v>-0.09167156450050037</v>
      </c>
      <c r="AB246" s="10"/>
      <c r="AC246" s="43"/>
    </row>
    <row r="247" spans="1:30" ht="27" customHeight="1" thickBot="1" thickTop="1">
      <c r="A247" s="138" t="s">
        <v>8</v>
      </c>
      <c r="B247" s="142" t="s">
        <v>18</v>
      </c>
      <c r="C247" s="19"/>
      <c r="D247" s="68">
        <v>5505</v>
      </c>
      <c r="E247" s="23" t="s">
        <v>24</v>
      </c>
      <c r="F247" s="68">
        <v>4910</v>
      </c>
      <c r="G247" s="23" t="s">
        <v>24</v>
      </c>
      <c r="H247" s="68">
        <v>4606</v>
      </c>
      <c r="I247" s="23" t="s">
        <v>24</v>
      </c>
      <c r="J247" s="68">
        <v>4005</v>
      </c>
      <c r="K247" s="23" t="s">
        <v>24</v>
      </c>
      <c r="L247" s="68">
        <v>4208</v>
      </c>
      <c r="M247" s="23" t="s">
        <v>24</v>
      </c>
      <c r="N247" s="68">
        <v>5338</v>
      </c>
      <c r="O247" s="23" t="s">
        <v>24</v>
      </c>
      <c r="P247" s="68">
        <v>5287</v>
      </c>
      <c r="Q247" s="23" t="s">
        <v>24</v>
      </c>
      <c r="R247" s="68">
        <v>5007</v>
      </c>
      <c r="S247" s="23" t="s">
        <v>24</v>
      </c>
      <c r="T247" s="68">
        <v>5841</v>
      </c>
      <c r="U247" s="23" t="s">
        <v>24</v>
      </c>
      <c r="V247" s="68">
        <v>5750</v>
      </c>
      <c r="W247" s="23" t="s">
        <v>24</v>
      </c>
      <c r="X247" s="68">
        <v>5034</v>
      </c>
      <c r="Y247" s="23" t="s">
        <v>24</v>
      </c>
      <c r="Z247" s="73">
        <v>5115</v>
      </c>
      <c r="AA247" s="49" t="s">
        <v>24</v>
      </c>
      <c r="AB247" s="39">
        <f>D247+F247+H247+J247+L247+N247+P247+R247+T247+V247+X247+Z247</f>
        <v>60606</v>
      </c>
      <c r="AC247" s="26"/>
      <c r="AD247" s="29"/>
    </row>
    <row r="248" spans="1:30" ht="27" customHeight="1" thickBot="1" thickTop="1">
      <c r="A248" s="138"/>
      <c r="B248" s="143"/>
      <c r="C248" s="17" t="s">
        <v>19</v>
      </c>
      <c r="D248" s="75">
        <f>D247-Z220</f>
        <v>483</v>
      </c>
      <c r="E248" s="30">
        <f>D248/Z220</f>
        <v>0.0961768219832736</v>
      </c>
      <c r="F248" s="75">
        <f>F247-D247</f>
        <v>-595</v>
      </c>
      <c r="G248" s="30">
        <f>F248/D247</f>
        <v>-0.1080835603996367</v>
      </c>
      <c r="H248" s="75">
        <f>H247-F247</f>
        <v>-304</v>
      </c>
      <c r="I248" s="30">
        <f>H248/F247</f>
        <v>-0.06191446028513238</v>
      </c>
      <c r="J248" s="75">
        <f>J247-H247</f>
        <v>-601</v>
      </c>
      <c r="K248" s="30">
        <f>J248/H247</f>
        <v>-0.13048198002605296</v>
      </c>
      <c r="L248" s="75">
        <f>L247-J247</f>
        <v>203</v>
      </c>
      <c r="M248" s="30">
        <f>L248/J247</f>
        <v>0.050686641697877656</v>
      </c>
      <c r="N248" s="66">
        <f>N247-L247</f>
        <v>1130</v>
      </c>
      <c r="O248" s="42">
        <f>N248/L247</f>
        <v>0.2685361216730038</v>
      </c>
      <c r="P248" s="66">
        <f>P247-N247</f>
        <v>-51</v>
      </c>
      <c r="Q248" s="42">
        <f>P248/N247</f>
        <v>-0.009554140127388535</v>
      </c>
      <c r="R248" s="66">
        <f>R247-P247</f>
        <v>-280</v>
      </c>
      <c r="S248" s="42">
        <f>R248/P247</f>
        <v>-0.052960090788727064</v>
      </c>
      <c r="T248" s="66">
        <f>T247-R247</f>
        <v>834</v>
      </c>
      <c r="U248" s="42">
        <f>T248/R247</f>
        <v>0.1665668064709407</v>
      </c>
      <c r="V248" s="66">
        <f>V247-T247</f>
        <v>-91</v>
      </c>
      <c r="W248" s="42">
        <f>V248/T247</f>
        <v>-0.015579524054100326</v>
      </c>
      <c r="X248" s="66">
        <f>X247-V247</f>
        <v>-716</v>
      </c>
      <c r="Y248" s="42">
        <f>X248/V247</f>
        <v>-0.12452173913043478</v>
      </c>
      <c r="Z248" s="72">
        <f>Z247-X247</f>
        <v>81</v>
      </c>
      <c r="AA248" s="54">
        <f>Z248/X247</f>
        <v>0.016090584028605484</v>
      </c>
      <c r="AB248" s="101">
        <f>AB247-D247-F247-H247-J247-L247-N247-P247-R247-T247-V247-X247</f>
        <v>5115</v>
      </c>
      <c r="AC248" s="48"/>
      <c r="AD248" s="77"/>
    </row>
    <row r="249" spans="1:30" ht="27" customHeight="1" thickBot="1">
      <c r="A249" s="138"/>
      <c r="B249" s="144"/>
      <c r="C249" s="18" t="s">
        <v>20</v>
      </c>
      <c r="D249" s="67">
        <f>D247-D220</f>
        <v>538</v>
      </c>
      <c r="E249" s="31">
        <f>D249/D220</f>
        <v>0.10831487819609423</v>
      </c>
      <c r="F249" s="67">
        <f>F247-F220</f>
        <v>-100</v>
      </c>
      <c r="G249" s="31">
        <f>F249/F220</f>
        <v>-0.01996007984031936</v>
      </c>
      <c r="H249" s="67">
        <f>H247-H220</f>
        <v>-707</v>
      </c>
      <c r="I249" s="31">
        <f>H249/H220</f>
        <v>-0.13306982872200263</v>
      </c>
      <c r="J249" s="67">
        <f>J247-J220</f>
        <v>-124</v>
      </c>
      <c r="K249" s="31">
        <f>J249/J220</f>
        <v>-0.030031484620973603</v>
      </c>
      <c r="L249" s="67">
        <f>L247-L220</f>
        <v>-99</v>
      </c>
      <c r="M249" s="31">
        <f>L249/L220</f>
        <v>-0.022985837009519387</v>
      </c>
      <c r="N249" s="67">
        <f>N247-N220</f>
        <v>-85</v>
      </c>
      <c r="O249" s="31">
        <f>N249/N220</f>
        <v>-0.01567398119122257</v>
      </c>
      <c r="P249" s="67">
        <f>P247-P220</f>
        <v>190</v>
      </c>
      <c r="Q249" s="31">
        <f>P249/P220</f>
        <v>0.03727682950755346</v>
      </c>
      <c r="R249" s="67">
        <f>R247-R220</f>
        <v>-261</v>
      </c>
      <c r="S249" s="31">
        <f>R249/R220</f>
        <v>-0.049544419134396354</v>
      </c>
      <c r="T249" s="67">
        <f>T247-T220</f>
        <v>54</v>
      </c>
      <c r="U249" s="31">
        <f>T249/T220</f>
        <v>0.00933125972006221</v>
      </c>
      <c r="V249" s="67">
        <f>V247-V220</f>
        <v>477</v>
      </c>
      <c r="W249" s="31">
        <f>V249/V220</f>
        <v>0.09046083823250521</v>
      </c>
      <c r="X249" s="67">
        <f>X247-X220</f>
        <v>-55</v>
      </c>
      <c r="Y249" s="31">
        <f>X249/X220</f>
        <v>-0.010807624287679308</v>
      </c>
      <c r="Z249" s="67">
        <f>Z247-Z220</f>
        <v>93</v>
      </c>
      <c r="AA249" s="31">
        <f>Z249/Z220</f>
        <v>0.018518518518518517</v>
      </c>
      <c r="AB249" s="40"/>
      <c r="AC249" s="76"/>
      <c r="AD249" s="47"/>
    </row>
    <row r="250" spans="1:30" ht="27" customHeight="1" thickBot="1" thickTop="1">
      <c r="A250" s="138" t="s">
        <v>9</v>
      </c>
      <c r="B250" s="142" t="s">
        <v>16</v>
      </c>
      <c r="C250" s="20"/>
      <c r="D250" s="69">
        <v>2230</v>
      </c>
      <c r="E250" s="23" t="s">
        <v>24</v>
      </c>
      <c r="F250" s="69">
        <v>2724</v>
      </c>
      <c r="G250" s="23" t="s">
        <v>24</v>
      </c>
      <c r="H250" s="69">
        <v>3876</v>
      </c>
      <c r="I250" s="23" t="s">
        <v>24</v>
      </c>
      <c r="J250" s="69">
        <v>2987</v>
      </c>
      <c r="K250" s="23" t="s">
        <v>24</v>
      </c>
      <c r="L250" s="69">
        <v>3728</v>
      </c>
      <c r="M250" s="23" t="s">
        <v>24</v>
      </c>
      <c r="N250" s="69">
        <v>3423</v>
      </c>
      <c r="O250" s="23" t="s">
        <v>24</v>
      </c>
      <c r="P250" s="69">
        <v>3834</v>
      </c>
      <c r="Q250" s="23" t="s">
        <v>24</v>
      </c>
      <c r="R250" s="69">
        <v>3061</v>
      </c>
      <c r="S250" s="23" t="s">
        <v>24</v>
      </c>
      <c r="T250" s="69">
        <v>4060</v>
      </c>
      <c r="U250" s="23" t="s">
        <v>24</v>
      </c>
      <c r="V250" s="69">
        <v>3172</v>
      </c>
      <c r="W250" s="23" t="s">
        <v>24</v>
      </c>
      <c r="X250" s="69">
        <v>3050</v>
      </c>
      <c r="Y250" s="23" t="s">
        <v>24</v>
      </c>
      <c r="Z250" s="74">
        <v>2552</v>
      </c>
      <c r="AA250" s="49" t="s">
        <v>24</v>
      </c>
      <c r="AB250" s="39">
        <f>D250+F250+H250+J250+L250+N250+P250+R250+T250+V250+X250+Z250</f>
        <v>38697</v>
      </c>
      <c r="AC250" s="26"/>
      <c r="AD250" s="29"/>
    </row>
    <row r="251" spans="1:30" ht="27" customHeight="1" thickBot="1" thickTop="1">
      <c r="A251" s="138"/>
      <c r="B251" s="143"/>
      <c r="C251" s="21" t="s">
        <v>19</v>
      </c>
      <c r="D251" s="75">
        <f>D250-Z223</f>
        <v>-232</v>
      </c>
      <c r="E251" s="30">
        <f>D251/Z223</f>
        <v>-0.09423233143785541</v>
      </c>
      <c r="F251" s="75">
        <f>F250-D250</f>
        <v>494</v>
      </c>
      <c r="G251" s="30">
        <f>F251/D250</f>
        <v>0.22152466367713006</v>
      </c>
      <c r="H251" s="75">
        <f>H250-F250</f>
        <v>1152</v>
      </c>
      <c r="I251" s="30">
        <f>H251/F250</f>
        <v>0.42290748898678415</v>
      </c>
      <c r="J251" s="75">
        <f>J250-H250</f>
        <v>-889</v>
      </c>
      <c r="K251" s="30">
        <f>J251/H250</f>
        <v>-0.22936016511867904</v>
      </c>
      <c r="L251" s="75">
        <f>L250-J250</f>
        <v>741</v>
      </c>
      <c r="M251" s="30">
        <f>L251/J250</f>
        <v>0.2480749916303984</v>
      </c>
      <c r="N251" s="66">
        <f>N250-L250</f>
        <v>-305</v>
      </c>
      <c r="O251" s="42">
        <f>N251/L250</f>
        <v>-0.08181330472103004</v>
      </c>
      <c r="P251" s="66">
        <f>P250-N250</f>
        <v>411</v>
      </c>
      <c r="Q251" s="42">
        <f>P251/N250</f>
        <v>0.1200701139351446</v>
      </c>
      <c r="R251" s="66">
        <f>R250-P250</f>
        <v>-773</v>
      </c>
      <c r="S251" s="42">
        <f>R251/P250</f>
        <v>-0.2016171100678143</v>
      </c>
      <c r="T251" s="66">
        <f>T250-R250</f>
        <v>999</v>
      </c>
      <c r="U251" s="42">
        <f>T251/R250</f>
        <v>0.3263639333551127</v>
      </c>
      <c r="V251" s="66">
        <f>V250-T250</f>
        <v>-888</v>
      </c>
      <c r="W251" s="42">
        <f>V251/T250</f>
        <v>-0.2187192118226601</v>
      </c>
      <c r="X251" s="66">
        <f>X250-V250</f>
        <v>-122</v>
      </c>
      <c r="Y251" s="42">
        <f>X251/V250</f>
        <v>-0.038461538461538464</v>
      </c>
      <c r="Z251" s="72">
        <f>Z250-X250</f>
        <v>-498</v>
      </c>
      <c r="AA251" s="54">
        <f>Z251/X250</f>
        <v>-0.16327868852459015</v>
      </c>
      <c r="AB251" s="101">
        <f>AB250-D250-F250-H250-J250-L250-N250-P250-R250-T250-V250-X250</f>
        <v>2552</v>
      </c>
      <c r="AC251" s="48"/>
      <c r="AD251" s="77"/>
    </row>
    <row r="252" spans="1:30" ht="27" customHeight="1" thickBot="1">
      <c r="A252" s="138"/>
      <c r="B252" s="144"/>
      <c r="C252" s="18" t="s">
        <v>20</v>
      </c>
      <c r="D252" s="67">
        <f>D250-D223</f>
        <v>502</v>
      </c>
      <c r="E252" s="31">
        <f>D252/D223</f>
        <v>0.29050925925925924</v>
      </c>
      <c r="F252" s="67">
        <f>F250-F223</f>
        <v>2</v>
      </c>
      <c r="G252" s="31">
        <f>F252/F223</f>
        <v>0.0007347538574577516</v>
      </c>
      <c r="H252" s="67">
        <f>H250-H223</f>
        <v>953</v>
      </c>
      <c r="I252" s="31">
        <f>H252/H223</f>
        <v>0.3260348956551488</v>
      </c>
      <c r="J252" s="67">
        <f>J250-J223</f>
        <v>-45</v>
      </c>
      <c r="K252" s="31">
        <f>J252/J223</f>
        <v>-0.014841688654353561</v>
      </c>
      <c r="L252" s="67">
        <f>L250-L223</f>
        <v>1247</v>
      </c>
      <c r="M252" s="31">
        <f>L252/L223</f>
        <v>0.5026199113260782</v>
      </c>
      <c r="N252" s="67">
        <f>N250-N223</f>
        <v>-367</v>
      </c>
      <c r="O252" s="31">
        <f>N252/N223</f>
        <v>-0.09683377308707124</v>
      </c>
      <c r="P252" s="67">
        <f>P250-P223</f>
        <v>329</v>
      </c>
      <c r="Q252" s="31">
        <f>P252/P223</f>
        <v>0.09386590584878744</v>
      </c>
      <c r="R252" s="67">
        <f>R250-R223</f>
        <v>-215</v>
      </c>
      <c r="S252" s="31">
        <f>R252/R223</f>
        <v>-0.06562881562881563</v>
      </c>
      <c r="T252" s="67">
        <f>T250-T223</f>
        <v>-845</v>
      </c>
      <c r="U252" s="31">
        <f>T252/T223</f>
        <v>-0.17227319062181448</v>
      </c>
      <c r="V252" s="67">
        <f>V250-V223</f>
        <v>-490</v>
      </c>
      <c r="W252" s="31">
        <f>V252/V223</f>
        <v>-0.13380666302566904</v>
      </c>
      <c r="X252" s="67">
        <f>X250-X223</f>
        <v>273</v>
      </c>
      <c r="Y252" s="31">
        <f>X252/X223</f>
        <v>0.09830752610731004</v>
      </c>
      <c r="Z252" s="67">
        <f>Z250-Z223</f>
        <v>90</v>
      </c>
      <c r="AA252" s="31">
        <f>Z252/Z223</f>
        <v>0.036555645816409424</v>
      </c>
      <c r="AB252" s="40"/>
      <c r="AC252" s="48"/>
      <c r="AD252" s="47"/>
    </row>
    <row r="253" spans="1:30" ht="27" customHeight="1" thickBot="1" thickTop="1">
      <c r="A253" s="138" t="s">
        <v>10</v>
      </c>
      <c r="B253" s="142" t="s">
        <v>17</v>
      </c>
      <c r="C253" s="20"/>
      <c r="D253" s="69">
        <v>820</v>
      </c>
      <c r="E253" s="23" t="s">
        <v>24</v>
      </c>
      <c r="F253" s="69">
        <v>984</v>
      </c>
      <c r="G253" s="23" t="s">
        <v>24</v>
      </c>
      <c r="H253" s="69">
        <v>1602</v>
      </c>
      <c r="I253" s="23" t="s">
        <v>24</v>
      </c>
      <c r="J253" s="69">
        <v>1348</v>
      </c>
      <c r="K253" s="23" t="s">
        <v>24</v>
      </c>
      <c r="L253" s="69">
        <v>1451</v>
      </c>
      <c r="M253" s="23" t="s">
        <v>24</v>
      </c>
      <c r="N253" s="69">
        <v>1289</v>
      </c>
      <c r="O253" s="23" t="s">
        <v>24</v>
      </c>
      <c r="P253" s="69">
        <v>1163</v>
      </c>
      <c r="Q253" s="23" t="s">
        <v>24</v>
      </c>
      <c r="R253" s="69">
        <v>1220</v>
      </c>
      <c r="S253" s="23" t="s">
        <v>24</v>
      </c>
      <c r="T253" s="69">
        <v>960</v>
      </c>
      <c r="U253" s="23" t="s">
        <v>24</v>
      </c>
      <c r="V253" s="69">
        <v>922</v>
      </c>
      <c r="W253" s="23" t="s">
        <v>24</v>
      </c>
      <c r="X253" s="69">
        <v>702</v>
      </c>
      <c r="Y253" s="23" t="s">
        <v>24</v>
      </c>
      <c r="Z253" s="74">
        <v>673</v>
      </c>
      <c r="AA253" s="49" t="s">
        <v>24</v>
      </c>
      <c r="AB253" s="39">
        <f>D253+F253+H253+J253+L253+N253+P253+R253+T253+V253+X253+Z253</f>
        <v>13134</v>
      </c>
      <c r="AC253" s="26"/>
      <c r="AD253" s="29"/>
    </row>
    <row r="254" spans="1:30" ht="27" customHeight="1" thickBot="1" thickTop="1">
      <c r="A254" s="138"/>
      <c r="B254" s="143"/>
      <c r="C254" s="21" t="s">
        <v>19</v>
      </c>
      <c r="D254" s="75">
        <f>D253-Z226</f>
        <v>-90</v>
      </c>
      <c r="E254" s="30">
        <f>D254/Z226</f>
        <v>-0.0989010989010989</v>
      </c>
      <c r="F254" s="75">
        <f>F253-D253</f>
        <v>164</v>
      </c>
      <c r="G254" s="30">
        <f>F254/D253</f>
        <v>0.2</v>
      </c>
      <c r="H254" s="75">
        <f>H253-F253</f>
        <v>618</v>
      </c>
      <c r="I254" s="30">
        <f>H254/F253</f>
        <v>0.6280487804878049</v>
      </c>
      <c r="J254" s="75">
        <f>J253-H253</f>
        <v>-254</v>
      </c>
      <c r="K254" s="30">
        <f>J254/H253</f>
        <v>-0.1585518102372035</v>
      </c>
      <c r="L254" s="75">
        <f>L253-J253</f>
        <v>103</v>
      </c>
      <c r="M254" s="30">
        <f>L254/J253</f>
        <v>0.07640949554896143</v>
      </c>
      <c r="N254" s="66">
        <f>N253-L253</f>
        <v>-162</v>
      </c>
      <c r="O254" s="42">
        <f>N254/L253</f>
        <v>-0.11164713990351481</v>
      </c>
      <c r="P254" s="66">
        <f>P253-N253</f>
        <v>-126</v>
      </c>
      <c r="Q254" s="42">
        <f>P254/N253</f>
        <v>-0.09775019394879751</v>
      </c>
      <c r="R254" s="66">
        <f>R253-P253</f>
        <v>57</v>
      </c>
      <c r="S254" s="42">
        <f>R254/P253</f>
        <v>0.049011177987962166</v>
      </c>
      <c r="T254" s="66">
        <f>T253-R253</f>
        <v>-260</v>
      </c>
      <c r="U254" s="42">
        <f>T254/R253</f>
        <v>-0.21311475409836064</v>
      </c>
      <c r="V254" s="66">
        <f>V253-T253</f>
        <v>-38</v>
      </c>
      <c r="W254" s="42">
        <f>V254/T253</f>
        <v>-0.03958333333333333</v>
      </c>
      <c r="X254" s="66">
        <f>X253-V253</f>
        <v>-220</v>
      </c>
      <c r="Y254" s="42">
        <f>X254/V253</f>
        <v>-0.2386117136659436</v>
      </c>
      <c r="Z254" s="72">
        <f>Z253-X253</f>
        <v>-29</v>
      </c>
      <c r="AA254" s="54">
        <f>Z254/X253</f>
        <v>-0.04131054131054131</v>
      </c>
      <c r="AB254" s="101">
        <f>AB253-D253-F253-H253-J253-L253-N253-P253-R253-T253-V253-X253</f>
        <v>673</v>
      </c>
      <c r="AC254" s="48"/>
      <c r="AD254" s="77"/>
    </row>
    <row r="255" spans="1:30" ht="27" customHeight="1" thickBot="1">
      <c r="A255" s="138"/>
      <c r="B255" s="144"/>
      <c r="C255" s="18" t="s">
        <v>20</v>
      </c>
      <c r="D255" s="67">
        <f>D253-D226</f>
        <v>144</v>
      </c>
      <c r="E255" s="31">
        <f>D255/D226</f>
        <v>0.21301775147928995</v>
      </c>
      <c r="F255" s="67">
        <f>F253-F226</f>
        <v>63</v>
      </c>
      <c r="G255" s="31">
        <f>F255/F226</f>
        <v>0.06840390879478828</v>
      </c>
      <c r="H255" s="67">
        <f>H253-H226</f>
        <v>637</v>
      </c>
      <c r="I255" s="31">
        <f>H255/H226</f>
        <v>0.6601036269430052</v>
      </c>
      <c r="J255" s="67">
        <f>J253-J226</f>
        <v>424</v>
      </c>
      <c r="K255" s="31">
        <f>J255/J226</f>
        <v>0.4588744588744589</v>
      </c>
      <c r="L255" s="67">
        <f>L253-L226</f>
        <v>565</v>
      </c>
      <c r="M255" s="31">
        <f>L255/L226</f>
        <v>0.6376975169300225</v>
      </c>
      <c r="N255" s="67">
        <f>N253-N226</f>
        <v>-231</v>
      </c>
      <c r="O255" s="31">
        <f>N255/N226</f>
        <v>-0.15197368421052632</v>
      </c>
      <c r="P255" s="67">
        <f>P253-P226</f>
        <v>-178</v>
      </c>
      <c r="Q255" s="31">
        <f>P255/P226</f>
        <v>-0.13273676360924683</v>
      </c>
      <c r="R255" s="67">
        <f>R253-R226</f>
        <v>-1323</v>
      </c>
      <c r="S255" s="31">
        <f>R255/R226</f>
        <v>-0.520251671254424</v>
      </c>
      <c r="T255" s="67">
        <f>T253-T226</f>
        <v>-1116</v>
      </c>
      <c r="U255" s="31">
        <f>T255/T226</f>
        <v>-0.5375722543352601</v>
      </c>
      <c r="V255" s="67">
        <f>V253-V226</f>
        <v>-509</v>
      </c>
      <c r="W255" s="31">
        <f>V255/V226</f>
        <v>-0.3556953179594689</v>
      </c>
      <c r="X255" s="67">
        <f>X253-X226</f>
        <v>-715</v>
      </c>
      <c r="Y255" s="31">
        <f>X255/X226</f>
        <v>-0.5045871559633027</v>
      </c>
      <c r="Z255" s="67">
        <f>Z253-Z226</f>
        <v>-237</v>
      </c>
      <c r="AA255" s="31">
        <f>Z255/Z226</f>
        <v>-0.26043956043956046</v>
      </c>
      <c r="AB255" s="40"/>
      <c r="AC255" s="76"/>
      <c r="AD255" s="47"/>
    </row>
    <row r="256" spans="1:30" ht="27" customHeight="1" thickBot="1" thickTop="1">
      <c r="A256" s="138" t="s">
        <v>11</v>
      </c>
      <c r="B256" s="142" t="s">
        <v>15</v>
      </c>
      <c r="C256" s="20"/>
      <c r="D256" s="69">
        <v>4134</v>
      </c>
      <c r="E256" s="23" t="s">
        <v>24</v>
      </c>
      <c r="F256" s="69">
        <v>3255</v>
      </c>
      <c r="G256" s="23" t="s">
        <v>24</v>
      </c>
      <c r="H256" s="69">
        <v>3095</v>
      </c>
      <c r="I256" s="23" t="s">
        <v>24</v>
      </c>
      <c r="J256" s="69">
        <v>2873</v>
      </c>
      <c r="K256" s="23" t="s">
        <v>24</v>
      </c>
      <c r="L256" s="69">
        <v>2968</v>
      </c>
      <c r="M256" s="23" t="s">
        <v>24</v>
      </c>
      <c r="N256" s="69">
        <v>3022</v>
      </c>
      <c r="O256" s="23" t="s">
        <v>24</v>
      </c>
      <c r="P256" s="69">
        <v>3166</v>
      </c>
      <c r="Q256" s="23" t="s">
        <v>24</v>
      </c>
      <c r="R256" s="69">
        <v>3152</v>
      </c>
      <c r="S256" s="23" t="s">
        <v>24</v>
      </c>
      <c r="T256" s="69">
        <v>3880</v>
      </c>
      <c r="U256" s="23" t="s">
        <v>24</v>
      </c>
      <c r="V256" s="69">
        <v>3773</v>
      </c>
      <c r="W256" s="23" t="s">
        <v>24</v>
      </c>
      <c r="X256" s="69">
        <v>3378</v>
      </c>
      <c r="Y256" s="23" t="s">
        <v>24</v>
      </c>
      <c r="Z256" s="74">
        <v>3378</v>
      </c>
      <c r="AA256" s="49" t="s">
        <v>24</v>
      </c>
      <c r="AB256" s="39">
        <f>D256+F256+H256+J256+L256+N256+P256+R256+T256+V256+X256+Z256</f>
        <v>40074</v>
      </c>
      <c r="AC256" s="26"/>
      <c r="AD256" s="29"/>
    </row>
    <row r="257" spans="1:30" ht="27" customHeight="1" thickBot="1" thickTop="1">
      <c r="A257" s="138"/>
      <c r="B257" s="143"/>
      <c r="C257" s="21" t="s">
        <v>19</v>
      </c>
      <c r="D257" s="75">
        <f>D256-Z229</f>
        <v>616</v>
      </c>
      <c r="E257" s="30">
        <f>D257/Z229</f>
        <v>0.17509948834565095</v>
      </c>
      <c r="F257" s="75">
        <f>F256-D256</f>
        <v>-879</v>
      </c>
      <c r="G257" s="30">
        <f>F257/D256</f>
        <v>-0.21262699564586357</v>
      </c>
      <c r="H257" s="75">
        <f>H256-F256</f>
        <v>-160</v>
      </c>
      <c r="I257" s="30">
        <f>H257/F256</f>
        <v>-0.04915514592933948</v>
      </c>
      <c r="J257" s="75">
        <f>J256-H256</f>
        <v>-222</v>
      </c>
      <c r="K257" s="30">
        <f>J257/H256</f>
        <v>-0.07172859450726979</v>
      </c>
      <c r="L257" s="75">
        <f>L256-J256</f>
        <v>95</v>
      </c>
      <c r="M257" s="30">
        <f>L257/J256</f>
        <v>0.03306648103028194</v>
      </c>
      <c r="N257" s="66">
        <f>N256-L256</f>
        <v>54</v>
      </c>
      <c r="O257" s="42">
        <f>N257/L256</f>
        <v>0.018194070080862535</v>
      </c>
      <c r="P257" s="66">
        <f>P256-N256</f>
        <v>144</v>
      </c>
      <c r="Q257" s="42">
        <f>P257/N256</f>
        <v>0.04765056254136334</v>
      </c>
      <c r="R257" s="66">
        <f>R256-P256</f>
        <v>-14</v>
      </c>
      <c r="S257" s="42">
        <f>R257/P256</f>
        <v>-0.004421983575489577</v>
      </c>
      <c r="T257" s="66">
        <f>T256-R256</f>
        <v>728</v>
      </c>
      <c r="U257" s="42">
        <f>T257/R256</f>
        <v>0.23096446700507614</v>
      </c>
      <c r="V257" s="66">
        <f>V256-T256</f>
        <v>-107</v>
      </c>
      <c r="W257" s="42">
        <f>V257/T256</f>
        <v>-0.027577319587628865</v>
      </c>
      <c r="X257" s="66">
        <f>X256-V256</f>
        <v>-395</v>
      </c>
      <c r="Y257" s="42">
        <f>X257/V256</f>
        <v>-0.10469122714020673</v>
      </c>
      <c r="Z257" s="72">
        <f>Z256-X256</f>
        <v>0</v>
      </c>
      <c r="AA257" s="54">
        <f>Z257/X256</f>
        <v>0</v>
      </c>
      <c r="AB257" s="101">
        <f>AB256-D256-F256-H256-J256-L256-N256-P256-R256-T256-V256-X256</f>
        <v>3378</v>
      </c>
      <c r="AC257" s="12"/>
      <c r="AD257" s="77"/>
    </row>
    <row r="258" spans="1:29" ht="27" customHeight="1" thickBot="1">
      <c r="A258" s="138"/>
      <c r="B258" s="144"/>
      <c r="C258" s="18" t="s">
        <v>20</v>
      </c>
      <c r="D258" s="67">
        <f>D256-D229</f>
        <v>573</v>
      </c>
      <c r="E258" s="31">
        <f>D258/D229</f>
        <v>0.16090985678180286</v>
      </c>
      <c r="F258" s="67">
        <f>F256-F229</f>
        <v>95</v>
      </c>
      <c r="G258" s="31">
        <f>F258/F229</f>
        <v>0.030063291139240507</v>
      </c>
      <c r="H258" s="67">
        <f>H256-H229</f>
        <v>-396</v>
      </c>
      <c r="I258" s="31">
        <f>H258/H229</f>
        <v>-0.11343454597536523</v>
      </c>
      <c r="J258" s="67">
        <f>J256-J229</f>
        <v>62</v>
      </c>
      <c r="K258" s="31">
        <f>J258/J229</f>
        <v>0.022056207755247245</v>
      </c>
      <c r="L258" s="67">
        <f>L256-L229</f>
        <v>44</v>
      </c>
      <c r="M258" s="31">
        <f>L258/L229</f>
        <v>0.015047879616963064</v>
      </c>
      <c r="N258" s="67">
        <f>N256-N229</f>
        <v>-58</v>
      </c>
      <c r="O258" s="31">
        <f>N258/N229</f>
        <v>-0.01883116883116883</v>
      </c>
      <c r="P258" s="67">
        <f>P256-P229</f>
        <v>202</v>
      </c>
      <c r="Q258" s="31">
        <f>P258/P229</f>
        <v>0.06815114709851552</v>
      </c>
      <c r="R258" s="67">
        <f>R256-R229</f>
        <v>-176</v>
      </c>
      <c r="S258" s="31">
        <f>R258/R229</f>
        <v>-0.052884615384615384</v>
      </c>
      <c r="T258" s="67">
        <f>T256-T229</f>
        <v>382</v>
      </c>
      <c r="U258" s="31">
        <f>T258/T229</f>
        <v>0.10920526014865638</v>
      </c>
      <c r="V258" s="67">
        <f>V256-V229</f>
        <v>446</v>
      </c>
      <c r="W258" s="31">
        <f>V258/V229</f>
        <v>0.1340547039374812</v>
      </c>
      <c r="X258" s="67">
        <f>X256-X229</f>
        <v>43</v>
      </c>
      <c r="Y258" s="31">
        <f>X258/X229</f>
        <v>0.012893553223388306</v>
      </c>
      <c r="Z258" s="67">
        <f>Z256-Z229</f>
        <v>-140</v>
      </c>
      <c r="AA258" s="31">
        <f>Z258/Z229</f>
        <v>-0.039795338260375214</v>
      </c>
      <c r="AB258" s="10"/>
      <c r="AC258" s="9"/>
    </row>
    <row r="259" spans="1:29" ht="27" customHeight="1" thickBot="1">
      <c r="A259" s="141" t="s">
        <v>12</v>
      </c>
      <c r="B259" s="154"/>
      <c r="C259" s="154"/>
      <c r="D259" s="154"/>
      <c r="E259" s="154"/>
      <c r="F259" s="154"/>
      <c r="G259" s="154"/>
      <c r="H259" s="154"/>
      <c r="I259" s="154"/>
      <c r="J259" s="154"/>
      <c r="K259" s="154"/>
      <c r="L259" s="154"/>
      <c r="M259" s="154"/>
      <c r="N259" s="154"/>
      <c r="O259" s="154"/>
      <c r="P259" s="154"/>
      <c r="Q259" s="154"/>
      <c r="R259" s="154"/>
      <c r="S259" s="154"/>
      <c r="T259" s="154"/>
      <c r="U259" s="154"/>
      <c r="V259" s="154"/>
      <c r="W259" s="154"/>
      <c r="X259" s="154"/>
      <c r="Y259" s="154"/>
      <c r="Z259" s="154"/>
      <c r="AA259" s="154"/>
      <c r="AB259" s="10"/>
      <c r="AC259" s="9"/>
    </row>
    <row r="260" spans="1:29" ht="27" customHeight="1" thickBot="1">
      <c r="A260" s="138" t="s">
        <v>13</v>
      </c>
      <c r="B260" s="142" t="s">
        <v>14</v>
      </c>
      <c r="C260" s="5"/>
      <c r="D260" s="69">
        <v>1707</v>
      </c>
      <c r="E260" s="23" t="s">
        <v>24</v>
      </c>
      <c r="F260" s="69">
        <v>1861</v>
      </c>
      <c r="G260" s="23" t="s">
        <v>24</v>
      </c>
      <c r="H260" s="69">
        <v>1848</v>
      </c>
      <c r="I260" s="23" t="s">
        <v>24</v>
      </c>
      <c r="J260" s="69">
        <v>1658</v>
      </c>
      <c r="K260" s="23" t="s">
        <v>24</v>
      </c>
      <c r="L260" s="69">
        <v>1504</v>
      </c>
      <c r="M260" s="23" t="s">
        <v>24</v>
      </c>
      <c r="N260" s="69">
        <v>1414</v>
      </c>
      <c r="O260" s="23" t="s">
        <v>24</v>
      </c>
      <c r="P260" s="69">
        <v>1451</v>
      </c>
      <c r="Q260" s="23" t="s">
        <v>24</v>
      </c>
      <c r="R260" s="69">
        <v>1472</v>
      </c>
      <c r="S260" s="23" t="s">
        <v>24</v>
      </c>
      <c r="T260" s="69">
        <v>1570</v>
      </c>
      <c r="U260" s="23" t="s">
        <v>24</v>
      </c>
      <c r="V260" s="69">
        <v>1699</v>
      </c>
      <c r="W260" s="23" t="s">
        <v>24</v>
      </c>
      <c r="X260" s="69">
        <v>1790</v>
      </c>
      <c r="Y260" s="23" t="s">
        <v>24</v>
      </c>
      <c r="Z260" s="82">
        <v>1857</v>
      </c>
      <c r="AA260" s="83" t="s">
        <v>24</v>
      </c>
      <c r="AB260" s="10"/>
      <c r="AC260" s="9"/>
    </row>
    <row r="261" spans="1:29" ht="27" customHeight="1" thickBot="1" thickTop="1">
      <c r="A261" s="138"/>
      <c r="B261" s="143"/>
      <c r="C261" s="21" t="s">
        <v>19</v>
      </c>
      <c r="D261" s="75">
        <f>D260-Z233</f>
        <v>-241</v>
      </c>
      <c r="E261" s="30">
        <f>D261/Z233</f>
        <v>-0.12371663244353183</v>
      </c>
      <c r="F261" s="75">
        <f>F260-D260</f>
        <v>154</v>
      </c>
      <c r="G261" s="30">
        <f>F261/D260</f>
        <v>0.09021675454012888</v>
      </c>
      <c r="H261" s="75">
        <f>H260-F260</f>
        <v>-13</v>
      </c>
      <c r="I261" s="30">
        <f>H261/F260</f>
        <v>-0.006985491671144546</v>
      </c>
      <c r="J261" s="75">
        <f>J260-H260</f>
        <v>-190</v>
      </c>
      <c r="K261" s="30">
        <f>J261/H260</f>
        <v>-0.10281385281385282</v>
      </c>
      <c r="L261" s="75">
        <f>L260-J260</f>
        <v>-154</v>
      </c>
      <c r="M261" s="30">
        <f>L261/J260</f>
        <v>-0.09288299155609167</v>
      </c>
      <c r="N261" s="66">
        <f>N260-L260</f>
        <v>-90</v>
      </c>
      <c r="O261" s="42">
        <f>N261/L260</f>
        <v>-0.0598404255319149</v>
      </c>
      <c r="P261" s="66">
        <f>P260-N260</f>
        <v>37</v>
      </c>
      <c r="Q261" s="42">
        <f>P261/N260</f>
        <v>0.02616690240452617</v>
      </c>
      <c r="R261" s="66">
        <f>R260-P260</f>
        <v>21</v>
      </c>
      <c r="S261" s="42">
        <f>R261/P260</f>
        <v>0.014472777394900068</v>
      </c>
      <c r="T261" s="66">
        <f>T260-R260</f>
        <v>98</v>
      </c>
      <c r="U261" s="42">
        <f>T261/R260</f>
        <v>0.06657608695652174</v>
      </c>
      <c r="V261" s="66">
        <f>V260-T260</f>
        <v>129</v>
      </c>
      <c r="W261" s="42">
        <f>V261/T260</f>
        <v>0.0821656050955414</v>
      </c>
      <c r="X261" s="66">
        <f>X260-V260</f>
        <v>91</v>
      </c>
      <c r="Y261" s="42">
        <f>X261/V260</f>
        <v>0.053560918187168925</v>
      </c>
      <c r="Z261" s="72">
        <f>Z260-X260</f>
        <v>67</v>
      </c>
      <c r="AA261" s="54">
        <f>Z261/X260</f>
        <v>0.037430167597765365</v>
      </c>
      <c r="AB261" s="10"/>
      <c r="AC261" s="9"/>
    </row>
    <row r="262" spans="1:29" ht="27" customHeight="1" thickBot="1">
      <c r="A262" s="138"/>
      <c r="B262" s="144"/>
      <c r="C262" s="18" t="s">
        <v>20</v>
      </c>
      <c r="D262" s="67">
        <f>D260-D233</f>
        <v>-343</v>
      </c>
      <c r="E262" s="31">
        <f>D262/D233</f>
        <v>-0.16731707317073172</v>
      </c>
      <c r="F262" s="67">
        <f>F260-F233</f>
        <v>-277</v>
      </c>
      <c r="G262" s="31">
        <f>F262/F233</f>
        <v>-0.1295603367633302</v>
      </c>
      <c r="H262" s="67">
        <f>H260-H233</f>
        <v>-373</v>
      </c>
      <c r="I262" s="31">
        <f>H262/H233</f>
        <v>-0.16794236830256642</v>
      </c>
      <c r="J262" s="67">
        <f>J260-J233</f>
        <v>-570</v>
      </c>
      <c r="K262" s="31">
        <f>J262/J233</f>
        <v>-0.25583482944344704</v>
      </c>
      <c r="L262" s="67">
        <f>L260-L233</f>
        <v>-462</v>
      </c>
      <c r="M262" s="31">
        <f>L262/L233</f>
        <v>-0.23499491353001017</v>
      </c>
      <c r="N262" s="67">
        <f>N260-N233</f>
        <v>-373</v>
      </c>
      <c r="O262" s="31">
        <f>N262/N233</f>
        <v>-0.20872971460548406</v>
      </c>
      <c r="P262" s="67">
        <f>P260-P233</f>
        <v>-473</v>
      </c>
      <c r="Q262" s="31">
        <f>P262/P233</f>
        <v>-0.24584199584199584</v>
      </c>
      <c r="R262" s="67">
        <f>R260-R233</f>
        <v>-329</v>
      </c>
      <c r="S262" s="31">
        <f>R262/R233</f>
        <v>-0.18267629094947252</v>
      </c>
      <c r="T262" s="67">
        <f>T260-T233</f>
        <v>-96</v>
      </c>
      <c r="U262" s="31">
        <f>T262/T233</f>
        <v>-0.057623049219687875</v>
      </c>
      <c r="V262" s="67">
        <f>V260-V233</f>
        <v>23</v>
      </c>
      <c r="W262" s="31">
        <f>V262/V233</f>
        <v>0.013723150357995227</v>
      </c>
      <c r="X262" s="67">
        <f>X260-X233</f>
        <v>25</v>
      </c>
      <c r="Y262" s="31">
        <f>X262/X233</f>
        <v>0.014164305949008499</v>
      </c>
      <c r="Z262" s="67">
        <f>Z260-Z233</f>
        <v>-91</v>
      </c>
      <c r="AA262" s="31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88" t="s">
        <v>91</v>
      </c>
      <c r="B265" s="188"/>
      <c r="C265" s="188"/>
      <c r="D265" s="188"/>
      <c r="E265" s="188"/>
      <c r="F265" s="188"/>
      <c r="G265" s="188"/>
      <c r="H265" s="188"/>
      <c r="I265" s="188"/>
      <c r="J265" s="188"/>
      <c r="K265" s="188"/>
      <c r="L265" s="189"/>
      <c r="M265" s="189"/>
      <c r="N265" s="189"/>
      <c r="O265" s="189"/>
      <c r="P265" s="189"/>
      <c r="Q265" s="189"/>
      <c r="R265" s="189"/>
      <c r="S265" s="189"/>
      <c r="T265" s="189"/>
      <c r="U265" s="189"/>
      <c r="V265" s="189"/>
      <c r="W265" s="189"/>
      <c r="X265" s="189"/>
      <c r="Y265" s="189"/>
      <c r="Z265" s="189"/>
      <c r="AA265" s="189"/>
      <c r="AB265" s="189"/>
      <c r="AC265" s="189"/>
      <c r="AD265" s="189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38" t="s">
        <v>0</v>
      </c>
      <c r="B267" s="166" t="s">
        <v>1</v>
      </c>
      <c r="C267" s="153"/>
      <c r="D267" s="141" t="s">
        <v>89</v>
      </c>
      <c r="E267" s="154"/>
      <c r="F267" s="154"/>
      <c r="G267" s="154"/>
      <c r="H267" s="154"/>
      <c r="I267" s="154"/>
      <c r="J267" s="154"/>
      <c r="K267" s="154"/>
      <c r="L267" s="154"/>
      <c r="M267" s="154"/>
      <c r="N267" s="154"/>
      <c r="O267" s="154"/>
      <c r="P267" s="154"/>
      <c r="Q267" s="154"/>
      <c r="R267" s="154"/>
      <c r="S267" s="154"/>
      <c r="T267" s="154"/>
      <c r="U267" s="154"/>
      <c r="V267" s="154"/>
      <c r="W267" s="154"/>
      <c r="X267" s="154"/>
      <c r="Y267" s="154"/>
      <c r="Z267" s="154"/>
      <c r="AA267" s="155"/>
      <c r="AB267" s="145" t="s">
        <v>21</v>
      </c>
      <c r="AC267" s="148" t="s">
        <v>22</v>
      </c>
      <c r="AD267" s="149"/>
    </row>
    <row r="268" spans="1:30" ht="21" customHeight="1" thickBot="1" thickTop="1">
      <c r="A268" s="138"/>
      <c r="B268" s="171"/>
      <c r="C268" s="138"/>
      <c r="D268" s="139" t="s">
        <v>4</v>
      </c>
      <c r="E268" s="140"/>
      <c r="F268" s="139" t="s">
        <v>5</v>
      </c>
      <c r="G268" s="140"/>
      <c r="H268" s="139" t="s">
        <v>25</v>
      </c>
      <c r="I268" s="140"/>
      <c r="J268" s="139" t="s">
        <v>26</v>
      </c>
      <c r="K268" s="140"/>
      <c r="L268" s="139" t="s">
        <v>27</v>
      </c>
      <c r="M268" s="140"/>
      <c r="N268" s="139" t="s">
        <v>28</v>
      </c>
      <c r="O268" s="140"/>
      <c r="P268" s="139" t="s">
        <v>29</v>
      </c>
      <c r="Q268" s="140"/>
      <c r="R268" s="139" t="s">
        <v>35</v>
      </c>
      <c r="S268" s="140"/>
      <c r="T268" s="139" t="s">
        <v>36</v>
      </c>
      <c r="U268" s="140"/>
      <c r="V268" s="139" t="s">
        <v>37</v>
      </c>
      <c r="W268" s="140"/>
      <c r="X268" s="139" t="s">
        <v>38</v>
      </c>
      <c r="Y268" s="140"/>
      <c r="Z268" s="159" t="s">
        <v>39</v>
      </c>
      <c r="AA268" s="160"/>
      <c r="AB268" s="146"/>
      <c r="AC268" s="150"/>
      <c r="AD268" s="151"/>
    </row>
    <row r="269" spans="1:30" ht="20.25" customHeight="1" thickBot="1" thickTop="1">
      <c r="A269" s="2"/>
      <c r="B269" s="1"/>
      <c r="C269" s="168" t="s">
        <v>33</v>
      </c>
      <c r="D269" s="179"/>
      <c r="E269" s="179"/>
      <c r="F269" s="179"/>
      <c r="G269" s="179"/>
      <c r="H269" s="179"/>
      <c r="I269" s="179"/>
      <c r="J269" s="179"/>
      <c r="K269" s="179"/>
      <c r="L269" s="179"/>
      <c r="M269" s="179"/>
      <c r="N269" s="179"/>
      <c r="O269" s="179"/>
      <c r="P269" s="179"/>
      <c r="Q269" s="179"/>
      <c r="R269" s="179"/>
      <c r="S269" s="179"/>
      <c r="T269" s="179"/>
      <c r="U269" s="179"/>
      <c r="V269" s="179"/>
      <c r="W269" s="179"/>
      <c r="X269" s="179"/>
      <c r="Y269" s="179"/>
      <c r="Z269" s="179"/>
      <c r="AA269" s="180"/>
      <c r="AB269" s="147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6"/>
      <c r="G270" s="4"/>
      <c r="H270" s="37"/>
      <c r="I270" s="16"/>
      <c r="J270" s="36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73"/>
      <c r="AC270" s="162"/>
      <c r="AD270" s="163"/>
    </row>
    <row r="271" spans="1:30" ht="25.5" customHeight="1" thickBot="1" thickTop="1">
      <c r="A271" s="138" t="s">
        <v>6</v>
      </c>
      <c r="B271" s="142" t="s">
        <v>7</v>
      </c>
      <c r="C271" s="7"/>
      <c r="D271" s="65">
        <v>114357</v>
      </c>
      <c r="E271" s="22" t="s">
        <v>24</v>
      </c>
      <c r="F271" s="65">
        <v>113429</v>
      </c>
      <c r="G271" s="22" t="s">
        <v>24</v>
      </c>
      <c r="H271" s="65">
        <v>112333</v>
      </c>
      <c r="I271" s="22" t="s">
        <v>24</v>
      </c>
      <c r="J271" s="65">
        <v>110619</v>
      </c>
      <c r="K271" s="22" t="s">
        <v>24</v>
      </c>
      <c r="L271" s="65">
        <v>108128</v>
      </c>
      <c r="M271" s="22" t="s">
        <v>24</v>
      </c>
      <c r="N271" s="65">
        <v>107034</v>
      </c>
      <c r="O271" s="22" t="s">
        <v>24</v>
      </c>
      <c r="P271" s="65">
        <v>106423</v>
      </c>
      <c r="Q271" s="22" t="s">
        <v>24</v>
      </c>
      <c r="R271" s="65">
        <v>104022</v>
      </c>
      <c r="S271" s="22" t="s">
        <v>24</v>
      </c>
      <c r="T271" s="65">
        <v>100981</v>
      </c>
      <c r="U271" s="22" t="s">
        <v>24</v>
      </c>
      <c r="V271" s="65">
        <v>98986</v>
      </c>
      <c r="W271" s="22" t="s">
        <v>24</v>
      </c>
      <c r="X271" s="65">
        <v>97193</v>
      </c>
      <c r="Y271" s="22" t="s">
        <v>24</v>
      </c>
      <c r="Z271" s="71">
        <v>96005</v>
      </c>
      <c r="AA271" s="49" t="s">
        <v>24</v>
      </c>
      <c r="AB271" s="178"/>
      <c r="AC271" s="194"/>
      <c r="AD271" s="57"/>
    </row>
    <row r="272" spans="1:29" ht="25.5" customHeight="1" thickBot="1" thickTop="1">
      <c r="A272" s="138"/>
      <c r="B272" s="143"/>
      <c r="C272" s="17" t="s">
        <v>19</v>
      </c>
      <c r="D272" s="75">
        <f>D271-Z244</f>
        <v>-7</v>
      </c>
      <c r="E272" s="30">
        <f>D272/Z244</f>
        <v>-6.12080724703578E-05</v>
      </c>
      <c r="F272" s="75">
        <f>F271-D271</f>
        <v>-928</v>
      </c>
      <c r="G272" s="30">
        <f>F272/D271</f>
        <v>-0.008114938307230864</v>
      </c>
      <c r="H272" s="75">
        <f>H271-F271</f>
        <v>-1096</v>
      </c>
      <c r="I272" s="30">
        <f>H272/F271</f>
        <v>-0.00966243200592441</v>
      </c>
      <c r="J272" s="75">
        <f>J271-H271</f>
        <v>-1714</v>
      </c>
      <c r="K272" s="30">
        <f>J272/H271</f>
        <v>-0.015258205513962949</v>
      </c>
      <c r="L272" s="75">
        <f>L271-J271</f>
        <v>-2491</v>
      </c>
      <c r="M272" s="30">
        <f>L272/J271</f>
        <v>-0.02251873547943843</v>
      </c>
      <c r="N272" s="66">
        <f>N271-L271</f>
        <v>-1094</v>
      </c>
      <c r="O272" s="42">
        <f>N272/L271</f>
        <v>-0.010117638354542765</v>
      </c>
      <c r="P272" s="66">
        <f>P271-N271</f>
        <v>-611</v>
      </c>
      <c r="Q272" s="42">
        <f>P272/N271</f>
        <v>-0.005708466468598763</v>
      </c>
      <c r="R272" s="66">
        <f>R271-P271</f>
        <v>-2401</v>
      </c>
      <c r="S272" s="42">
        <f>R272/P271</f>
        <v>-0.022560912584685643</v>
      </c>
      <c r="T272" s="66">
        <f>T271-R271</f>
        <v>-3041</v>
      </c>
      <c r="U272" s="42">
        <f>T272/R271</f>
        <v>-0.02923420045759551</v>
      </c>
      <c r="V272" s="66">
        <f>V271-T271</f>
        <v>-1995</v>
      </c>
      <c r="W272" s="42">
        <f>V272/T271</f>
        <v>-0.019756191758845725</v>
      </c>
      <c r="X272" s="66">
        <f>X271-V271</f>
        <v>-1793</v>
      </c>
      <c r="Y272" s="42">
        <f>X272/V271</f>
        <v>-0.018113672640575434</v>
      </c>
      <c r="Z272" s="72">
        <f>Z271-X271</f>
        <v>-1188</v>
      </c>
      <c r="AA272" s="54">
        <f>Z272/X271</f>
        <v>-0.012223102486804605</v>
      </c>
      <c r="AB272" s="71"/>
      <c r="AC272" s="9"/>
    </row>
    <row r="273" spans="1:29" ht="25.5" customHeight="1" thickBot="1">
      <c r="A273" s="138"/>
      <c r="B273" s="144"/>
      <c r="C273" s="18" t="s">
        <v>20</v>
      </c>
      <c r="D273" s="67">
        <f>D271-D244</f>
        <v>-12015</v>
      </c>
      <c r="E273" s="31">
        <f>D273/D244</f>
        <v>-0.09507644098376222</v>
      </c>
      <c r="F273" s="67">
        <f>F271-F244</f>
        <v>-12666</v>
      </c>
      <c r="G273" s="31">
        <f>F273/F244</f>
        <v>-0.1004480748641897</v>
      </c>
      <c r="H273" s="67">
        <f>H271-H244</f>
        <v>-12194</v>
      </c>
      <c r="I273" s="31">
        <f>H273/H244</f>
        <v>-0.09792253888714897</v>
      </c>
      <c r="J273" s="67">
        <f>J271-J244</f>
        <v>-12519</v>
      </c>
      <c r="K273" s="31">
        <f>J273/J244</f>
        <v>-0.10166642303756761</v>
      </c>
      <c r="L273" s="67">
        <f>L271-L244</f>
        <v>-12740</v>
      </c>
      <c r="M273" s="31">
        <f>L273/L244</f>
        <v>-0.10540424264486878</v>
      </c>
      <c r="N273" s="67">
        <f>N271-N244</f>
        <v>-13002</v>
      </c>
      <c r="O273" s="31">
        <f>N273/N244</f>
        <v>-0.10831750474857543</v>
      </c>
      <c r="P273" s="67">
        <f>P271-P244</f>
        <v>-12473</v>
      </c>
      <c r="Q273" s="31">
        <f>P273/P244</f>
        <v>-0.1049068093123402</v>
      </c>
      <c r="R273" s="67">
        <f>R271-R244</f>
        <v>-13798</v>
      </c>
      <c r="S273" s="31">
        <f>R273/R244</f>
        <v>-0.1171108470548294</v>
      </c>
      <c r="T273" s="67">
        <f>T271-T244</f>
        <v>-15955</v>
      </c>
      <c r="U273" s="31">
        <f>T273/T244</f>
        <v>-0.13644215639324075</v>
      </c>
      <c r="V273" s="67">
        <f>V271-V244</f>
        <v>-17288</v>
      </c>
      <c r="W273" s="31">
        <f>V273/V244</f>
        <v>-0.14868328259112099</v>
      </c>
      <c r="X273" s="67">
        <f>X271-X244</f>
        <v>-18154</v>
      </c>
      <c r="Y273" s="31">
        <f>X273/X244</f>
        <v>-0.15738597449435182</v>
      </c>
      <c r="Z273" s="67">
        <f>Z271-Z244</f>
        <v>-18359</v>
      </c>
      <c r="AA273" s="31">
        <f>Z273/Z244</f>
        <v>-0.1605312860690427</v>
      </c>
      <c r="AB273" s="10"/>
      <c r="AC273" s="43"/>
    </row>
    <row r="274" spans="1:30" ht="25.5" customHeight="1" thickBot="1" thickTop="1">
      <c r="A274" s="138" t="s">
        <v>8</v>
      </c>
      <c r="B274" s="142" t="s">
        <v>18</v>
      </c>
      <c r="C274" s="19"/>
      <c r="D274" s="68">
        <v>6029</v>
      </c>
      <c r="E274" s="23" t="s">
        <v>24</v>
      </c>
      <c r="F274" s="68">
        <v>4636</v>
      </c>
      <c r="G274" s="23" t="s">
        <v>24</v>
      </c>
      <c r="H274" s="68">
        <v>4984</v>
      </c>
      <c r="I274" s="23" t="s">
        <v>24</v>
      </c>
      <c r="J274" s="68">
        <v>4380</v>
      </c>
      <c r="K274" s="23" t="s">
        <v>24</v>
      </c>
      <c r="L274" s="68">
        <v>4244</v>
      </c>
      <c r="M274" s="23" t="s">
        <v>24</v>
      </c>
      <c r="N274" s="68">
        <v>5444</v>
      </c>
      <c r="O274" s="23" t="s">
        <v>24</v>
      </c>
      <c r="P274" s="68">
        <v>5923</v>
      </c>
      <c r="Q274" s="23" t="s">
        <v>24</v>
      </c>
      <c r="R274" s="68">
        <v>5318</v>
      </c>
      <c r="S274" s="23" t="s">
        <v>24</v>
      </c>
      <c r="T274" s="68">
        <v>5376</v>
      </c>
      <c r="U274" s="23" t="s">
        <v>24</v>
      </c>
      <c r="V274" s="68">
        <v>6028</v>
      </c>
      <c r="W274" s="23" t="s">
        <v>24</v>
      </c>
      <c r="X274" s="68">
        <v>5105</v>
      </c>
      <c r="Y274" s="23" t="s">
        <v>24</v>
      </c>
      <c r="Z274" s="73">
        <v>4983</v>
      </c>
      <c r="AA274" s="49" t="s">
        <v>24</v>
      </c>
      <c r="AB274" s="39">
        <f>D274+F274+H274+J274+L274+N274+P274+R274+T274+V274+X274+Z274</f>
        <v>62450</v>
      </c>
      <c r="AC274" s="26"/>
      <c r="AD274" s="29"/>
    </row>
    <row r="275" spans="1:30" ht="25.5" customHeight="1" thickBot="1" thickTop="1">
      <c r="A275" s="138"/>
      <c r="B275" s="143"/>
      <c r="C275" s="17" t="s">
        <v>19</v>
      </c>
      <c r="D275" s="75">
        <f>D274-Z247</f>
        <v>914</v>
      </c>
      <c r="E275" s="30">
        <f>D275/Z247</f>
        <v>0.17869012707722384</v>
      </c>
      <c r="F275" s="75">
        <f>F274-D274</f>
        <v>-1393</v>
      </c>
      <c r="G275" s="30">
        <f>F275/D274</f>
        <v>-0.23104992536075633</v>
      </c>
      <c r="H275" s="75">
        <f>H274-F274</f>
        <v>348</v>
      </c>
      <c r="I275" s="30">
        <f>H275/F274</f>
        <v>0.07506471095772217</v>
      </c>
      <c r="J275" s="75">
        <f>J274-H274</f>
        <v>-604</v>
      </c>
      <c r="K275" s="30">
        <f>J275/H274</f>
        <v>-0.12118780096308186</v>
      </c>
      <c r="L275" s="75">
        <f>L274-J274</f>
        <v>-136</v>
      </c>
      <c r="M275" s="30">
        <f>L275/J274</f>
        <v>-0.031050228310502283</v>
      </c>
      <c r="N275" s="66">
        <f>N274-L274</f>
        <v>1200</v>
      </c>
      <c r="O275" s="42">
        <f>N275/L274</f>
        <v>0.2827521206409048</v>
      </c>
      <c r="P275" s="66">
        <f>P274-N274</f>
        <v>479</v>
      </c>
      <c r="Q275" s="42">
        <f>P275/N274</f>
        <v>0.08798677443056577</v>
      </c>
      <c r="R275" s="66">
        <f>R274-P274</f>
        <v>-605</v>
      </c>
      <c r="S275" s="42">
        <f>R275/P274</f>
        <v>-0.10214418369069728</v>
      </c>
      <c r="T275" s="66">
        <f>T274-R274</f>
        <v>58</v>
      </c>
      <c r="U275" s="42">
        <f>T275/R274</f>
        <v>0.010906355772846935</v>
      </c>
      <c r="V275" s="66">
        <f>V274-T274</f>
        <v>652</v>
      </c>
      <c r="W275" s="42">
        <f>V275/T274</f>
        <v>0.1212797619047619</v>
      </c>
      <c r="X275" s="66">
        <f>X274-V274</f>
        <v>-923</v>
      </c>
      <c r="Y275" s="42">
        <f>X275/V274</f>
        <v>-0.15311877903118778</v>
      </c>
      <c r="Z275" s="72">
        <f>Z274-X274</f>
        <v>-122</v>
      </c>
      <c r="AA275" s="54">
        <f>Z275/X274</f>
        <v>-0.023898139079333986</v>
      </c>
      <c r="AB275" s="101">
        <f>AB274-D274-F274-H274-J274-L274-N274-P274-R274-T274-V274</f>
        <v>10088</v>
      </c>
      <c r="AC275" s="48"/>
      <c r="AD275" s="77"/>
    </row>
    <row r="276" spans="1:30" ht="25.5" customHeight="1" thickBot="1">
      <c r="A276" s="138"/>
      <c r="B276" s="144"/>
      <c r="C276" s="18" t="s">
        <v>20</v>
      </c>
      <c r="D276" s="67">
        <f>D274-D247</f>
        <v>524</v>
      </c>
      <c r="E276" s="31">
        <f>D276/D247</f>
        <v>0.09518619436875568</v>
      </c>
      <c r="F276" s="67">
        <f>F274-F247</f>
        <v>-274</v>
      </c>
      <c r="G276" s="31">
        <f>F276/F247</f>
        <v>-0.05580448065173116</v>
      </c>
      <c r="H276" s="67">
        <f>H274-H247</f>
        <v>378</v>
      </c>
      <c r="I276" s="31">
        <f>H276/H247</f>
        <v>0.08206686930091185</v>
      </c>
      <c r="J276" s="67">
        <f>J274-J247</f>
        <v>375</v>
      </c>
      <c r="K276" s="31">
        <f>J276/J247</f>
        <v>0.09363295880149813</v>
      </c>
      <c r="L276" s="67">
        <f>L274-L247</f>
        <v>36</v>
      </c>
      <c r="M276" s="31">
        <f>L276/L247</f>
        <v>0.008555133079847909</v>
      </c>
      <c r="N276" s="67">
        <f>N274-N247</f>
        <v>106</v>
      </c>
      <c r="O276" s="31">
        <f>N276/N247</f>
        <v>0.01985762457849382</v>
      </c>
      <c r="P276" s="67">
        <f>P274-P247</f>
        <v>636</v>
      </c>
      <c r="Q276" s="31">
        <f>P276/P247</f>
        <v>0.12029506336296576</v>
      </c>
      <c r="R276" s="67">
        <f>R274-R247</f>
        <v>311</v>
      </c>
      <c r="S276" s="31">
        <f>R276/R247</f>
        <v>0.06211304174156181</v>
      </c>
      <c r="T276" s="67">
        <f>T274-T247</f>
        <v>-465</v>
      </c>
      <c r="U276" s="31">
        <f>T276/T247</f>
        <v>-0.07960965588084232</v>
      </c>
      <c r="V276" s="67">
        <f>V274-V247</f>
        <v>278</v>
      </c>
      <c r="W276" s="31">
        <f>V276/V247</f>
        <v>0.04834782608695652</v>
      </c>
      <c r="X276" s="67">
        <f>X274-X247</f>
        <v>71</v>
      </c>
      <c r="Y276" s="31">
        <f>X276/X247</f>
        <v>0.01410409217322209</v>
      </c>
      <c r="Z276" s="67">
        <f>Z274-Z247</f>
        <v>-132</v>
      </c>
      <c r="AA276" s="31">
        <f>Z276/Z247</f>
        <v>-0.025806451612903226</v>
      </c>
      <c r="AB276" s="40"/>
      <c r="AC276" s="76"/>
      <c r="AD276" s="47"/>
    </row>
    <row r="277" spans="1:30" ht="25.5" customHeight="1" thickBot="1" thickTop="1">
      <c r="A277" s="138" t="s">
        <v>9</v>
      </c>
      <c r="B277" s="142" t="s">
        <v>16</v>
      </c>
      <c r="C277" s="20"/>
      <c r="D277" s="69">
        <v>2520</v>
      </c>
      <c r="E277" s="23" t="s">
        <v>24</v>
      </c>
      <c r="F277" s="69">
        <v>3046</v>
      </c>
      <c r="G277" s="23" t="s">
        <v>24</v>
      </c>
      <c r="H277" s="69">
        <v>3206</v>
      </c>
      <c r="I277" s="23" t="s">
        <v>24</v>
      </c>
      <c r="J277" s="69">
        <v>3766</v>
      </c>
      <c r="K277" s="23" t="s">
        <v>24</v>
      </c>
      <c r="L277" s="69">
        <v>4308</v>
      </c>
      <c r="M277" s="23" t="s">
        <v>24</v>
      </c>
      <c r="N277" s="69">
        <v>3993</v>
      </c>
      <c r="O277" s="23" t="s">
        <v>24</v>
      </c>
      <c r="P277" s="69">
        <v>3516</v>
      </c>
      <c r="Q277" s="23" t="s">
        <v>24</v>
      </c>
      <c r="R277" s="69">
        <v>3538</v>
      </c>
      <c r="S277" s="23" t="s">
        <v>24</v>
      </c>
      <c r="T277" s="69">
        <v>4720</v>
      </c>
      <c r="U277" s="23" t="s">
        <v>24</v>
      </c>
      <c r="V277" s="69">
        <v>4084</v>
      </c>
      <c r="W277" s="23" t="s">
        <v>24</v>
      </c>
      <c r="X277" s="69">
        <v>3203</v>
      </c>
      <c r="Y277" s="23" t="s">
        <v>24</v>
      </c>
      <c r="Z277" s="74">
        <v>2635</v>
      </c>
      <c r="AA277" s="49" t="s">
        <v>24</v>
      </c>
      <c r="AB277" s="39">
        <f>D277+F277+H277+J277+L277+N277+P277+R277+T277+V277+X277+Z277</f>
        <v>42535</v>
      </c>
      <c r="AC277" s="26"/>
      <c r="AD277" s="29"/>
    </row>
    <row r="278" spans="1:30" ht="25.5" customHeight="1" thickBot="1" thickTop="1">
      <c r="A278" s="138"/>
      <c r="B278" s="143"/>
      <c r="C278" s="21" t="s">
        <v>19</v>
      </c>
      <c r="D278" s="75">
        <f>D277-Z250</f>
        <v>-32</v>
      </c>
      <c r="E278" s="30">
        <f>D278/Z250</f>
        <v>-0.012539184952978056</v>
      </c>
      <c r="F278" s="75">
        <f>F277-D277</f>
        <v>526</v>
      </c>
      <c r="G278" s="30">
        <f>F278/D277</f>
        <v>0.20873015873015874</v>
      </c>
      <c r="H278" s="75">
        <f>H277-F277</f>
        <v>160</v>
      </c>
      <c r="I278" s="30">
        <f>H278/F277</f>
        <v>0.05252790544977019</v>
      </c>
      <c r="J278" s="75">
        <f>J277-H277</f>
        <v>560</v>
      </c>
      <c r="K278" s="30">
        <f>J278/H277</f>
        <v>0.17467248908296942</v>
      </c>
      <c r="L278" s="75">
        <f>L277-J277</f>
        <v>542</v>
      </c>
      <c r="M278" s="30">
        <f>L278/J277</f>
        <v>0.14391927774827404</v>
      </c>
      <c r="N278" s="66">
        <f>N277-L277</f>
        <v>-315</v>
      </c>
      <c r="O278" s="42">
        <f>N278/L277</f>
        <v>-0.07311977715877438</v>
      </c>
      <c r="P278" s="66">
        <f>P277-N277</f>
        <v>-477</v>
      </c>
      <c r="Q278" s="42">
        <f>P278/N277</f>
        <v>-0.11945905334335086</v>
      </c>
      <c r="R278" s="66">
        <f>R277-P277</f>
        <v>22</v>
      </c>
      <c r="S278" s="42">
        <f>R278/P277</f>
        <v>0.006257110352673493</v>
      </c>
      <c r="T278" s="66">
        <f>T277-R277</f>
        <v>1182</v>
      </c>
      <c r="U278" s="42">
        <f>T278/R277</f>
        <v>0.33408705483323914</v>
      </c>
      <c r="V278" s="66">
        <f>V277-T277</f>
        <v>-636</v>
      </c>
      <c r="W278" s="42">
        <f>V278/T277</f>
        <v>-0.13474576271186442</v>
      </c>
      <c r="X278" s="66">
        <f>X277-V277</f>
        <v>-881</v>
      </c>
      <c r="Y278" s="42">
        <f>X278/V277</f>
        <v>-0.21571988246816845</v>
      </c>
      <c r="Z278" s="72">
        <f>Z277-X277</f>
        <v>-568</v>
      </c>
      <c r="AA278" s="54">
        <f>Z278/X277</f>
        <v>-0.17733374960974088</v>
      </c>
      <c r="AB278" s="101">
        <f>AB277-D277-F277-H277-J277-L277-N277-P277-R277-T277-V277</f>
        <v>5838</v>
      </c>
      <c r="AC278" s="48"/>
      <c r="AD278" s="77"/>
    </row>
    <row r="279" spans="1:30" ht="25.5" customHeight="1" thickBot="1">
      <c r="A279" s="138"/>
      <c r="B279" s="144"/>
      <c r="C279" s="18" t="s">
        <v>20</v>
      </c>
      <c r="D279" s="67">
        <f>D277-D250</f>
        <v>290</v>
      </c>
      <c r="E279" s="31">
        <f>D279/D250</f>
        <v>0.13004484304932734</v>
      </c>
      <c r="F279" s="67">
        <f>F277-F250</f>
        <v>322</v>
      </c>
      <c r="G279" s="31">
        <f>F279/F250</f>
        <v>0.11820851688693099</v>
      </c>
      <c r="H279" s="67">
        <f>H277-H250</f>
        <v>-670</v>
      </c>
      <c r="I279" s="31">
        <f>H279/H250</f>
        <v>-0.17285861713106296</v>
      </c>
      <c r="J279" s="67">
        <f>J277-J250</f>
        <v>779</v>
      </c>
      <c r="K279" s="31">
        <f>J279/J250</f>
        <v>0.2607967860729829</v>
      </c>
      <c r="L279" s="67">
        <f>L277-L250</f>
        <v>580</v>
      </c>
      <c r="M279" s="31">
        <f>L279/L250</f>
        <v>0.1555793991416309</v>
      </c>
      <c r="N279" s="67">
        <f>N277-N250</f>
        <v>570</v>
      </c>
      <c r="O279" s="31">
        <f>N279/N250</f>
        <v>0.16652059596844873</v>
      </c>
      <c r="P279" s="67">
        <f>P277-P250</f>
        <v>-318</v>
      </c>
      <c r="Q279" s="31">
        <f>P279/P250</f>
        <v>-0.08294209702660407</v>
      </c>
      <c r="R279" s="67">
        <f>R277-R250</f>
        <v>477</v>
      </c>
      <c r="S279" s="31">
        <f>R279/R250</f>
        <v>0.1558314276380268</v>
      </c>
      <c r="T279" s="67">
        <f>T277-T250</f>
        <v>660</v>
      </c>
      <c r="U279" s="31">
        <f>T279/T250</f>
        <v>0.1625615763546798</v>
      </c>
      <c r="V279" s="67">
        <f>V277-V250</f>
        <v>912</v>
      </c>
      <c r="W279" s="31">
        <f>V279/V250</f>
        <v>0.287515762925599</v>
      </c>
      <c r="X279" s="67">
        <f>X277-X250</f>
        <v>153</v>
      </c>
      <c r="Y279" s="31">
        <f>X279/X250</f>
        <v>0.05016393442622951</v>
      </c>
      <c r="Z279" s="67">
        <f>Z277-Z250</f>
        <v>83</v>
      </c>
      <c r="AA279" s="31">
        <f>Z279/Z250</f>
        <v>0.03252351097178684</v>
      </c>
      <c r="AB279" s="40"/>
      <c r="AC279" s="48"/>
      <c r="AD279" s="47"/>
    </row>
    <row r="280" spans="1:30" ht="25.5" customHeight="1" thickBot="1" thickTop="1">
      <c r="A280" s="138" t="s">
        <v>10</v>
      </c>
      <c r="B280" s="142" t="s">
        <v>17</v>
      </c>
      <c r="C280" s="20"/>
      <c r="D280" s="69">
        <v>752</v>
      </c>
      <c r="E280" s="23" t="s">
        <v>24</v>
      </c>
      <c r="F280" s="69">
        <v>940</v>
      </c>
      <c r="G280" s="23" t="s">
        <v>24</v>
      </c>
      <c r="H280" s="69">
        <v>1089</v>
      </c>
      <c r="I280" s="23" t="s">
        <v>24</v>
      </c>
      <c r="J280" s="69">
        <v>946</v>
      </c>
      <c r="K280" s="23" t="s">
        <v>24</v>
      </c>
      <c r="L280" s="69">
        <v>842</v>
      </c>
      <c r="M280" s="23" t="s">
        <v>24</v>
      </c>
      <c r="N280" s="69">
        <v>796</v>
      </c>
      <c r="O280" s="23" t="s">
        <v>24</v>
      </c>
      <c r="P280" s="69">
        <v>815</v>
      </c>
      <c r="Q280" s="23" t="s">
        <v>24</v>
      </c>
      <c r="R280" s="69">
        <v>1529</v>
      </c>
      <c r="S280" s="23" t="s">
        <v>24</v>
      </c>
      <c r="T280" s="69">
        <v>1281</v>
      </c>
      <c r="U280" s="23" t="s">
        <v>24</v>
      </c>
      <c r="V280" s="69">
        <v>1304</v>
      </c>
      <c r="W280" s="23" t="s">
        <v>24</v>
      </c>
      <c r="X280" s="69">
        <v>1071</v>
      </c>
      <c r="Y280" s="23" t="s">
        <v>24</v>
      </c>
      <c r="Z280" s="74">
        <v>1160</v>
      </c>
      <c r="AA280" s="49" t="s">
        <v>24</v>
      </c>
      <c r="AB280" s="39">
        <f>D280+F280+H280+J280+L280+N280+P280+R280+T280+V280+X280+Z280</f>
        <v>12525</v>
      </c>
      <c r="AC280" s="26"/>
      <c r="AD280" s="29"/>
    </row>
    <row r="281" spans="1:30" ht="25.5" customHeight="1" thickBot="1" thickTop="1">
      <c r="A281" s="138"/>
      <c r="B281" s="143"/>
      <c r="C281" s="21" t="s">
        <v>19</v>
      </c>
      <c r="D281" s="75">
        <f>D280-Z253</f>
        <v>79</v>
      </c>
      <c r="E281" s="30">
        <f>D281/Z253</f>
        <v>0.11738484398216939</v>
      </c>
      <c r="F281" s="75">
        <f>F280-D280</f>
        <v>188</v>
      </c>
      <c r="G281" s="30">
        <f>F281/D280</f>
        <v>0.25</v>
      </c>
      <c r="H281" s="75">
        <f>H280-F280</f>
        <v>149</v>
      </c>
      <c r="I281" s="30">
        <f>H281/F280</f>
        <v>0.15851063829787235</v>
      </c>
      <c r="J281" s="75">
        <f>J280-H280</f>
        <v>-143</v>
      </c>
      <c r="K281" s="30">
        <f>J281/H280</f>
        <v>-0.13131313131313133</v>
      </c>
      <c r="L281" s="75">
        <f>L280-J280</f>
        <v>-104</v>
      </c>
      <c r="M281" s="30">
        <f>L281/J280</f>
        <v>-0.10993657505285412</v>
      </c>
      <c r="N281" s="66">
        <f>N280-L280</f>
        <v>-46</v>
      </c>
      <c r="O281" s="42">
        <f>N281/L280</f>
        <v>-0.05463182897862233</v>
      </c>
      <c r="P281" s="66">
        <f>P280-N280</f>
        <v>19</v>
      </c>
      <c r="Q281" s="42">
        <f>P281/N280</f>
        <v>0.02386934673366834</v>
      </c>
      <c r="R281" s="66">
        <f>R280-P280</f>
        <v>714</v>
      </c>
      <c r="S281" s="42">
        <f>R281/P280</f>
        <v>0.8760736196319019</v>
      </c>
      <c r="T281" s="66">
        <f>T280-R280</f>
        <v>-248</v>
      </c>
      <c r="U281" s="42">
        <f>T281/R280</f>
        <v>-0.16219751471550034</v>
      </c>
      <c r="V281" s="66">
        <f>V280-T280</f>
        <v>23</v>
      </c>
      <c r="W281" s="42">
        <f>V281/T280</f>
        <v>0.01795472287275566</v>
      </c>
      <c r="X281" s="66">
        <f>X280-V280</f>
        <v>-233</v>
      </c>
      <c r="Y281" s="42">
        <f>X281/V280</f>
        <v>-0.17868098159509202</v>
      </c>
      <c r="Z281" s="72">
        <f>Z280-X280</f>
        <v>89</v>
      </c>
      <c r="AA281" s="54">
        <f>Z281/X280</f>
        <v>0.08309990662931839</v>
      </c>
      <c r="AB281" s="101">
        <f>AB280-D280-F280-H280-J280-L280-N280-P280-R280-T280-V280</f>
        <v>2231</v>
      </c>
      <c r="AC281" s="48"/>
      <c r="AD281" s="77"/>
    </row>
    <row r="282" spans="1:30" ht="25.5" customHeight="1" thickBot="1">
      <c r="A282" s="138"/>
      <c r="B282" s="144"/>
      <c r="C282" s="18" t="s">
        <v>20</v>
      </c>
      <c r="D282" s="67">
        <f>D280-D253</f>
        <v>-68</v>
      </c>
      <c r="E282" s="31">
        <f>D282/D253</f>
        <v>-0.08292682926829269</v>
      </c>
      <c r="F282" s="67">
        <f>F280-F253</f>
        <v>-44</v>
      </c>
      <c r="G282" s="31">
        <f>F282/F253</f>
        <v>-0.044715447154471545</v>
      </c>
      <c r="H282" s="67">
        <f>H280-H253</f>
        <v>-513</v>
      </c>
      <c r="I282" s="31">
        <f>H282/H253</f>
        <v>-0.3202247191011236</v>
      </c>
      <c r="J282" s="67">
        <f>J280-J253</f>
        <v>-402</v>
      </c>
      <c r="K282" s="31">
        <f>J282/J253</f>
        <v>-0.29821958456973297</v>
      </c>
      <c r="L282" s="67">
        <f>L280-L253</f>
        <v>-609</v>
      </c>
      <c r="M282" s="31">
        <f>L282/L253</f>
        <v>-0.419710544452102</v>
      </c>
      <c r="N282" s="67">
        <f>N280-N253</f>
        <v>-493</v>
      </c>
      <c r="O282" s="31">
        <f>N282/N253</f>
        <v>-0.382467028704422</v>
      </c>
      <c r="P282" s="67">
        <f>P280-P253</f>
        <v>-348</v>
      </c>
      <c r="Q282" s="31">
        <f>P282/P253</f>
        <v>-0.2992261392949269</v>
      </c>
      <c r="R282" s="67">
        <f>R280-R253</f>
        <v>309</v>
      </c>
      <c r="S282" s="31">
        <f>R282/R253</f>
        <v>0.2532786885245902</v>
      </c>
      <c r="T282" s="67">
        <f>T280-T253</f>
        <v>321</v>
      </c>
      <c r="U282" s="31">
        <f>T282/T253</f>
        <v>0.334375</v>
      </c>
      <c r="V282" s="67">
        <f>V280-V253</f>
        <v>382</v>
      </c>
      <c r="W282" s="31">
        <f>V282/V253</f>
        <v>0.41431670281995664</v>
      </c>
      <c r="X282" s="67">
        <f>X280-X253</f>
        <v>369</v>
      </c>
      <c r="Y282" s="31">
        <f>X282/X253</f>
        <v>0.5256410256410257</v>
      </c>
      <c r="Z282" s="67">
        <f>Z280-Z253</f>
        <v>487</v>
      </c>
      <c r="AA282" s="31">
        <f>Z282/Z253</f>
        <v>0.7236255572065379</v>
      </c>
      <c r="AB282" s="40"/>
      <c r="AC282" s="76"/>
      <c r="AD282" s="47"/>
    </row>
    <row r="283" spans="1:30" ht="25.5" customHeight="1" thickBot="1" thickTop="1">
      <c r="A283" s="138" t="s">
        <v>11</v>
      </c>
      <c r="B283" s="142" t="s">
        <v>15</v>
      </c>
      <c r="C283" s="20"/>
      <c r="D283" s="69">
        <v>4419</v>
      </c>
      <c r="E283" s="23" t="s">
        <v>24</v>
      </c>
      <c r="F283" s="69">
        <v>3283</v>
      </c>
      <c r="G283" s="23" t="s">
        <v>24</v>
      </c>
      <c r="H283" s="69">
        <v>3479</v>
      </c>
      <c r="I283" s="23" t="s">
        <v>24</v>
      </c>
      <c r="J283" s="69">
        <v>3222</v>
      </c>
      <c r="K283" s="23" t="s">
        <v>24</v>
      </c>
      <c r="L283" s="69">
        <v>3047</v>
      </c>
      <c r="M283" s="23" t="s">
        <v>24</v>
      </c>
      <c r="N283" s="69">
        <v>3120</v>
      </c>
      <c r="O283" s="23" t="s">
        <v>24</v>
      </c>
      <c r="P283" s="69">
        <v>3702</v>
      </c>
      <c r="Q283" s="23" t="s">
        <v>24</v>
      </c>
      <c r="R283" s="69">
        <v>3655</v>
      </c>
      <c r="S283" s="23" t="s">
        <v>24</v>
      </c>
      <c r="T283" s="69">
        <v>3526</v>
      </c>
      <c r="U283" s="23" t="s">
        <v>24</v>
      </c>
      <c r="V283" s="69">
        <v>4153</v>
      </c>
      <c r="W283" s="23" t="s">
        <v>24</v>
      </c>
      <c r="X283" s="69">
        <v>3654</v>
      </c>
      <c r="Y283" s="23" t="s">
        <v>24</v>
      </c>
      <c r="Z283" s="74">
        <v>3590</v>
      </c>
      <c r="AA283" s="49" t="s">
        <v>24</v>
      </c>
      <c r="AB283" s="39">
        <f>D283+F283+H283+J283+L283+N283+P283+R283+T283+V283+X283+Z283</f>
        <v>42850</v>
      </c>
      <c r="AC283" s="26"/>
      <c r="AD283" s="29"/>
    </row>
    <row r="284" spans="1:30" ht="25.5" customHeight="1" thickBot="1" thickTop="1">
      <c r="A284" s="138"/>
      <c r="B284" s="143"/>
      <c r="C284" s="21" t="s">
        <v>19</v>
      </c>
      <c r="D284" s="75">
        <f>D283-Z256</f>
        <v>1041</v>
      </c>
      <c r="E284" s="30">
        <f>D284/Z256</f>
        <v>0.30817051509769094</v>
      </c>
      <c r="F284" s="75">
        <f>F283-D283</f>
        <v>-1136</v>
      </c>
      <c r="G284" s="30">
        <f>F284/D283</f>
        <v>-0.25707173568680697</v>
      </c>
      <c r="H284" s="75">
        <f>H283-F283</f>
        <v>196</v>
      </c>
      <c r="I284" s="30">
        <f>H284/F283</f>
        <v>0.05970149253731343</v>
      </c>
      <c r="J284" s="75">
        <f>J283-H283</f>
        <v>-257</v>
      </c>
      <c r="K284" s="30">
        <f>J284/H283</f>
        <v>-0.07387180224202357</v>
      </c>
      <c r="L284" s="75">
        <f>L283-J283</f>
        <v>-175</v>
      </c>
      <c r="M284" s="30">
        <f>L284/J283</f>
        <v>-0.05431409062693979</v>
      </c>
      <c r="N284" s="66">
        <f>N283-L283</f>
        <v>73</v>
      </c>
      <c r="O284" s="42">
        <f>N284/L283</f>
        <v>0.02395799146701674</v>
      </c>
      <c r="P284" s="66">
        <f>P283-N283</f>
        <v>582</v>
      </c>
      <c r="Q284" s="42">
        <f>P284/N283</f>
        <v>0.18653846153846154</v>
      </c>
      <c r="R284" s="66">
        <f>R283-P283</f>
        <v>-47</v>
      </c>
      <c r="S284" s="42">
        <f>R284/P283</f>
        <v>-0.012695840086439762</v>
      </c>
      <c r="T284" s="66">
        <f>T283-R283</f>
        <v>-129</v>
      </c>
      <c r="U284" s="42">
        <f>T284/R283</f>
        <v>-0.03529411764705882</v>
      </c>
      <c r="V284" s="66">
        <f>V283-T283</f>
        <v>627</v>
      </c>
      <c r="W284" s="42">
        <f>V284/T283</f>
        <v>0.17782189449801475</v>
      </c>
      <c r="X284" s="66">
        <f>X283-V283</f>
        <v>-499</v>
      </c>
      <c r="Y284" s="42">
        <f>X284/V283</f>
        <v>-0.12015410546592825</v>
      </c>
      <c r="Z284" s="72">
        <f>Z283-X283</f>
        <v>-64</v>
      </c>
      <c r="AA284" s="54">
        <f>Z284/X283</f>
        <v>-0.01751505199781062</v>
      </c>
      <c r="AB284" s="101">
        <f>AB283-D283-F283-H283-J283-L283-N283-P283-R283-T283-V283</f>
        <v>7244</v>
      </c>
      <c r="AC284" s="12"/>
      <c r="AD284" s="77"/>
    </row>
    <row r="285" spans="1:29" ht="25.5" customHeight="1" thickBot="1">
      <c r="A285" s="138"/>
      <c r="B285" s="144"/>
      <c r="C285" s="18" t="s">
        <v>20</v>
      </c>
      <c r="D285" s="67">
        <f>D283-D256</f>
        <v>285</v>
      </c>
      <c r="E285" s="31">
        <f>D285/D256</f>
        <v>0.06894049346879536</v>
      </c>
      <c r="F285" s="67">
        <f>F283-F256</f>
        <v>28</v>
      </c>
      <c r="G285" s="31">
        <f>F285/F256</f>
        <v>0.008602150537634409</v>
      </c>
      <c r="H285" s="67">
        <f>H283-H256</f>
        <v>384</v>
      </c>
      <c r="I285" s="31">
        <f>H285/H256</f>
        <v>0.12407108239095314</v>
      </c>
      <c r="J285" s="67">
        <f>J283-J256</f>
        <v>349</v>
      </c>
      <c r="K285" s="31">
        <f>J285/J256</f>
        <v>0.12147580925861469</v>
      </c>
      <c r="L285" s="67">
        <f>L283-L256</f>
        <v>79</v>
      </c>
      <c r="M285" s="31">
        <f>L285/L256</f>
        <v>0.026617250673854446</v>
      </c>
      <c r="N285" s="67">
        <f>N283-N256</f>
        <v>98</v>
      </c>
      <c r="O285" s="31">
        <f>N285/N256</f>
        <v>0.03242885506287227</v>
      </c>
      <c r="P285" s="67">
        <f>P283-P256</f>
        <v>536</v>
      </c>
      <c r="Q285" s="31">
        <f>P285/P256</f>
        <v>0.16929879974731524</v>
      </c>
      <c r="R285" s="67">
        <f>R283-R256</f>
        <v>503</v>
      </c>
      <c r="S285" s="31">
        <f>R285/R256</f>
        <v>0.15958121827411167</v>
      </c>
      <c r="T285" s="67">
        <f>T283-T256</f>
        <v>-354</v>
      </c>
      <c r="U285" s="31">
        <f>T285/T256</f>
        <v>-0.09123711340206185</v>
      </c>
      <c r="V285" s="67">
        <f>V283-V256</f>
        <v>380</v>
      </c>
      <c r="W285" s="31">
        <f>V285/V256</f>
        <v>0.10071561091969256</v>
      </c>
      <c r="X285" s="67">
        <f>X283-X256</f>
        <v>276</v>
      </c>
      <c r="Y285" s="31">
        <f>X285/X256</f>
        <v>0.08170515097690942</v>
      </c>
      <c r="Z285" s="67">
        <f>Z283-Z256</f>
        <v>212</v>
      </c>
      <c r="AA285" s="31">
        <f>Z285/Z256</f>
        <v>0.06275902901124926</v>
      </c>
      <c r="AB285" s="10"/>
      <c r="AC285" s="9"/>
    </row>
    <row r="286" spans="1:29" ht="25.5" customHeight="1" thickBot="1">
      <c r="A286" s="141" t="s">
        <v>12</v>
      </c>
      <c r="B286" s="154"/>
      <c r="C286" s="154"/>
      <c r="D286" s="154"/>
      <c r="E286" s="154"/>
      <c r="F286" s="154"/>
      <c r="G286" s="154"/>
      <c r="H286" s="154"/>
      <c r="I286" s="154"/>
      <c r="J286" s="154"/>
      <c r="K286" s="154"/>
      <c r="L286" s="154"/>
      <c r="M286" s="154"/>
      <c r="N286" s="154"/>
      <c r="O286" s="154"/>
      <c r="P286" s="154"/>
      <c r="Q286" s="154"/>
      <c r="R286" s="154"/>
      <c r="S286" s="154"/>
      <c r="T286" s="154"/>
      <c r="U286" s="154"/>
      <c r="V286" s="154"/>
      <c r="W286" s="154"/>
      <c r="X286" s="154"/>
      <c r="Y286" s="154"/>
      <c r="Z286" s="154"/>
      <c r="AA286" s="154"/>
      <c r="AB286" s="10"/>
      <c r="AC286" s="9"/>
    </row>
    <row r="287" spans="1:29" ht="25.5" customHeight="1" thickBot="1">
      <c r="A287" s="138" t="s">
        <v>13</v>
      </c>
      <c r="B287" s="142" t="s">
        <v>14</v>
      </c>
      <c r="C287" s="5"/>
      <c r="D287" s="69">
        <v>1761</v>
      </c>
      <c r="E287" s="23" t="s">
        <v>24</v>
      </c>
      <c r="F287" s="69">
        <v>2065</v>
      </c>
      <c r="G287" s="23" t="s">
        <v>24</v>
      </c>
      <c r="H287" s="69">
        <v>2133</v>
      </c>
      <c r="I287" s="23" t="s">
        <v>24</v>
      </c>
      <c r="J287" s="69">
        <v>1879</v>
      </c>
      <c r="K287" s="23" t="s">
        <v>24</v>
      </c>
      <c r="L287" s="69">
        <v>1747</v>
      </c>
      <c r="M287" s="23" t="s">
        <v>24</v>
      </c>
      <c r="N287" s="69">
        <v>1729</v>
      </c>
      <c r="O287" s="23" t="s">
        <v>24</v>
      </c>
      <c r="P287" s="69">
        <v>1735</v>
      </c>
      <c r="Q287" s="23" t="s">
        <v>24</v>
      </c>
      <c r="R287" s="69">
        <v>1739</v>
      </c>
      <c r="S287" s="23" t="s">
        <v>24</v>
      </c>
      <c r="T287" s="69">
        <v>1686</v>
      </c>
      <c r="U287" s="23" t="s">
        <v>24</v>
      </c>
      <c r="V287" s="69">
        <v>1618</v>
      </c>
      <c r="W287" s="23" t="s">
        <v>24</v>
      </c>
      <c r="X287" s="69">
        <v>1678</v>
      </c>
      <c r="Y287" s="23" t="s">
        <v>24</v>
      </c>
      <c r="Z287" s="82">
        <v>1754</v>
      </c>
      <c r="AA287" s="83" t="s">
        <v>24</v>
      </c>
      <c r="AB287" s="10"/>
      <c r="AC287" s="9"/>
    </row>
    <row r="288" spans="1:29" ht="25.5" customHeight="1" thickBot="1" thickTop="1">
      <c r="A288" s="138"/>
      <c r="B288" s="143"/>
      <c r="C288" s="21" t="s">
        <v>19</v>
      </c>
      <c r="D288" s="75">
        <f>D287-Z260</f>
        <v>-96</v>
      </c>
      <c r="E288" s="30">
        <f>D288/Z260</f>
        <v>-0.051696284329563816</v>
      </c>
      <c r="F288" s="75">
        <f>F287-D287</f>
        <v>304</v>
      </c>
      <c r="G288" s="30">
        <f>F288/D287</f>
        <v>0.17262918796138557</v>
      </c>
      <c r="H288" s="75">
        <f>H287-F287</f>
        <v>68</v>
      </c>
      <c r="I288" s="30">
        <f>H288/F287</f>
        <v>0.03292978208232446</v>
      </c>
      <c r="J288" s="75">
        <f>J287-H287</f>
        <v>-254</v>
      </c>
      <c r="K288" s="30">
        <f>J288/H287</f>
        <v>-0.11908110642287857</v>
      </c>
      <c r="L288" s="75">
        <f>L287-J287</f>
        <v>-132</v>
      </c>
      <c r="M288" s="30">
        <f>L288/J287</f>
        <v>-0.07025013304949441</v>
      </c>
      <c r="N288" s="66">
        <f>N287-L287</f>
        <v>-18</v>
      </c>
      <c r="O288" s="42">
        <f>N288/L287</f>
        <v>-0.01030337721808815</v>
      </c>
      <c r="P288" s="66">
        <f>P287-N287</f>
        <v>6</v>
      </c>
      <c r="Q288" s="42">
        <f>P288/N287</f>
        <v>0.003470213996529786</v>
      </c>
      <c r="R288" s="66">
        <f>R287-P287</f>
        <v>4</v>
      </c>
      <c r="S288" s="42">
        <f>R288/P287</f>
        <v>0.0023054755043227667</v>
      </c>
      <c r="T288" s="66">
        <f>T287-R287</f>
        <v>-53</v>
      </c>
      <c r="U288" s="42">
        <f>T288/R287</f>
        <v>-0.030477285796434734</v>
      </c>
      <c r="V288" s="66">
        <f>V287-T287</f>
        <v>-68</v>
      </c>
      <c r="W288" s="42">
        <f>V288/T287</f>
        <v>-0.04033214709371293</v>
      </c>
      <c r="X288" s="66">
        <f>X287-V287</f>
        <v>60</v>
      </c>
      <c r="Y288" s="42">
        <f>X288/V287</f>
        <v>0.037082818294190356</v>
      </c>
      <c r="Z288" s="72">
        <f>Z287-X287</f>
        <v>76</v>
      </c>
      <c r="AA288" s="54">
        <f>Z288/X287</f>
        <v>0.04529201430274136</v>
      </c>
      <c r="AB288" s="10"/>
      <c r="AC288" s="9"/>
    </row>
    <row r="289" spans="1:29" ht="25.5" customHeight="1" thickBot="1">
      <c r="A289" s="138"/>
      <c r="B289" s="144"/>
      <c r="C289" s="18" t="s">
        <v>20</v>
      </c>
      <c r="D289" s="67">
        <f>D287-D260</f>
        <v>54</v>
      </c>
      <c r="E289" s="31">
        <f>D289/D260</f>
        <v>0.03163444639718805</v>
      </c>
      <c r="F289" s="67">
        <f>F287-F260</f>
        <v>204</v>
      </c>
      <c r="G289" s="31">
        <f>F289/F260</f>
        <v>0.10961848468565287</v>
      </c>
      <c r="H289" s="67">
        <f>H287-H260</f>
        <v>285</v>
      </c>
      <c r="I289" s="31">
        <f>H289/H260</f>
        <v>0.15422077922077923</v>
      </c>
      <c r="J289" s="67">
        <f>J287-J260</f>
        <v>221</v>
      </c>
      <c r="K289" s="31">
        <f>J289/J260</f>
        <v>0.13329312424607961</v>
      </c>
      <c r="L289" s="67">
        <f>L287-L260</f>
        <v>243</v>
      </c>
      <c r="M289" s="31">
        <f>L289/L260</f>
        <v>0.16156914893617022</v>
      </c>
      <c r="N289" s="67">
        <f>N287-N260</f>
        <v>315</v>
      </c>
      <c r="O289" s="31">
        <f>N289/N260</f>
        <v>0.22277227722772278</v>
      </c>
      <c r="P289" s="67">
        <f>P287-P260</f>
        <v>284</v>
      </c>
      <c r="Q289" s="31">
        <f>P289/P260</f>
        <v>0.19572708476912473</v>
      </c>
      <c r="R289" s="67">
        <f>R287-R260</f>
        <v>267</v>
      </c>
      <c r="S289" s="31">
        <f>R289/R260</f>
        <v>0.18138586956521738</v>
      </c>
      <c r="T289" s="67">
        <f>T287-T260</f>
        <v>116</v>
      </c>
      <c r="U289" s="31">
        <f>T289/T260</f>
        <v>0.07388535031847134</v>
      </c>
      <c r="V289" s="67">
        <f>V287-V260</f>
        <v>-81</v>
      </c>
      <c r="W289" s="31">
        <f>V289/V260</f>
        <v>-0.047675103001765744</v>
      </c>
      <c r="X289" s="67">
        <f>X287-X260</f>
        <v>-112</v>
      </c>
      <c r="Y289" s="31">
        <f>X289/X260</f>
        <v>-0.06256983240223464</v>
      </c>
      <c r="Z289" s="67">
        <f>Z287-Z260</f>
        <v>-103</v>
      </c>
      <c r="AA289" s="31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88" t="s">
        <v>95</v>
      </c>
      <c r="B292" s="188"/>
      <c r="C292" s="188"/>
      <c r="D292" s="188"/>
      <c r="E292" s="188"/>
      <c r="F292" s="188"/>
      <c r="G292" s="188"/>
      <c r="H292" s="188"/>
      <c r="I292" s="188"/>
      <c r="J292" s="188"/>
      <c r="K292" s="188"/>
      <c r="L292" s="189"/>
      <c r="M292" s="189"/>
      <c r="N292" s="189"/>
      <c r="O292" s="189"/>
      <c r="P292" s="189"/>
      <c r="Q292" s="189"/>
      <c r="R292" s="189"/>
      <c r="S292" s="189"/>
      <c r="T292" s="189"/>
      <c r="U292" s="189"/>
      <c r="V292" s="189"/>
      <c r="W292" s="189"/>
      <c r="X292" s="189"/>
      <c r="Y292" s="189"/>
      <c r="Z292" s="189"/>
      <c r="AA292" s="189"/>
      <c r="AB292" s="189"/>
      <c r="AC292" s="189"/>
      <c r="AD292" s="189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38" t="s">
        <v>0</v>
      </c>
      <c r="B294" s="166" t="s">
        <v>1</v>
      </c>
      <c r="C294" s="153"/>
      <c r="D294" s="141" t="s">
        <v>94</v>
      </c>
      <c r="E294" s="154"/>
      <c r="F294" s="154"/>
      <c r="G294" s="154"/>
      <c r="H294" s="154"/>
      <c r="I294" s="154"/>
      <c r="J294" s="154"/>
      <c r="K294" s="154"/>
      <c r="L294" s="154"/>
      <c r="M294" s="154"/>
      <c r="N294" s="154"/>
      <c r="O294" s="154"/>
      <c r="P294" s="154"/>
      <c r="Q294" s="154"/>
      <c r="R294" s="154"/>
      <c r="S294" s="154"/>
      <c r="T294" s="154"/>
      <c r="U294" s="154"/>
      <c r="V294" s="154"/>
      <c r="W294" s="154"/>
      <c r="X294" s="154"/>
      <c r="Y294" s="154"/>
      <c r="Z294" s="154"/>
      <c r="AA294" s="155"/>
      <c r="AB294" s="145" t="s">
        <v>21</v>
      </c>
      <c r="AC294" s="148" t="s">
        <v>22</v>
      </c>
      <c r="AD294" s="149"/>
    </row>
    <row r="295" spans="1:30" ht="21.75" customHeight="1" thickBot="1" thickTop="1">
      <c r="A295" s="138"/>
      <c r="B295" s="171"/>
      <c r="C295" s="138"/>
      <c r="D295" s="139" t="s">
        <v>4</v>
      </c>
      <c r="E295" s="140"/>
      <c r="F295" s="139" t="s">
        <v>5</v>
      </c>
      <c r="G295" s="140"/>
      <c r="H295" s="139" t="s">
        <v>25</v>
      </c>
      <c r="I295" s="140"/>
      <c r="J295" s="139" t="s">
        <v>26</v>
      </c>
      <c r="K295" s="140"/>
      <c r="L295" s="139" t="s">
        <v>27</v>
      </c>
      <c r="M295" s="140"/>
      <c r="N295" s="139" t="s">
        <v>28</v>
      </c>
      <c r="O295" s="140"/>
      <c r="P295" s="139" t="s">
        <v>29</v>
      </c>
      <c r="Q295" s="140"/>
      <c r="R295" s="139" t="s">
        <v>35</v>
      </c>
      <c r="S295" s="140"/>
      <c r="T295" s="139" t="s">
        <v>36</v>
      </c>
      <c r="U295" s="140"/>
      <c r="V295" s="139" t="s">
        <v>37</v>
      </c>
      <c r="W295" s="140"/>
      <c r="X295" s="139" t="s">
        <v>38</v>
      </c>
      <c r="Y295" s="140"/>
      <c r="Z295" s="159" t="s">
        <v>39</v>
      </c>
      <c r="AA295" s="160"/>
      <c r="AB295" s="146"/>
      <c r="AC295" s="150"/>
      <c r="AD295" s="151"/>
    </row>
    <row r="296" spans="1:30" ht="21" customHeight="1" thickBot="1" thickTop="1">
      <c r="A296" s="2"/>
      <c r="B296" s="1"/>
      <c r="C296" s="168" t="s">
        <v>33</v>
      </c>
      <c r="D296" s="179"/>
      <c r="E296" s="179"/>
      <c r="F296" s="179"/>
      <c r="G296" s="179"/>
      <c r="H296" s="179"/>
      <c r="I296" s="179"/>
      <c r="J296" s="179"/>
      <c r="K296" s="179"/>
      <c r="L296" s="179"/>
      <c r="M296" s="179"/>
      <c r="N296" s="179"/>
      <c r="O296" s="179"/>
      <c r="P296" s="179"/>
      <c r="Q296" s="179"/>
      <c r="R296" s="179"/>
      <c r="S296" s="179"/>
      <c r="T296" s="179"/>
      <c r="U296" s="179"/>
      <c r="V296" s="179"/>
      <c r="W296" s="179"/>
      <c r="X296" s="179"/>
      <c r="Y296" s="179"/>
      <c r="Z296" s="179"/>
      <c r="AA296" s="180"/>
      <c r="AB296" s="147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6"/>
      <c r="G297" s="4"/>
      <c r="H297" s="37"/>
      <c r="I297" s="16"/>
      <c r="J297" s="36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73"/>
      <c r="AC297" s="162"/>
      <c r="AD297" s="163"/>
    </row>
    <row r="298" spans="1:30" ht="27.75" customHeight="1" thickBot="1" thickTop="1">
      <c r="A298" s="138" t="s">
        <v>6</v>
      </c>
      <c r="B298" s="142" t="s">
        <v>7</v>
      </c>
      <c r="C298" s="7"/>
      <c r="D298" s="65">
        <v>95938</v>
      </c>
      <c r="E298" s="22" t="s">
        <v>24</v>
      </c>
      <c r="F298" s="65">
        <v>95051</v>
      </c>
      <c r="G298" s="22" t="s">
        <v>24</v>
      </c>
      <c r="H298" s="65">
        <v>93371</v>
      </c>
      <c r="I298" s="22" t="s">
        <v>24</v>
      </c>
      <c r="J298" s="65">
        <v>91641</v>
      </c>
      <c r="K298" s="22" t="s">
        <v>24</v>
      </c>
      <c r="L298" s="65">
        <v>90280</v>
      </c>
      <c r="M298" s="22" t="s">
        <v>24</v>
      </c>
      <c r="N298" s="65">
        <v>89373</v>
      </c>
      <c r="O298" s="22" t="s">
        <v>24</v>
      </c>
      <c r="P298" s="65">
        <v>89363</v>
      </c>
      <c r="Q298" s="22" t="s">
        <v>24</v>
      </c>
      <c r="R298" s="65">
        <v>88293</v>
      </c>
      <c r="S298" s="22" t="s">
        <v>24</v>
      </c>
      <c r="T298" s="65">
        <v>86589</v>
      </c>
      <c r="U298" s="22" t="s">
        <v>24</v>
      </c>
      <c r="V298" s="65">
        <v>85923</v>
      </c>
      <c r="W298" s="22" t="s">
        <v>24</v>
      </c>
      <c r="X298" s="65">
        <v>85892</v>
      </c>
      <c r="Y298" s="22" t="s">
        <v>24</v>
      </c>
      <c r="Z298" s="71">
        <v>87037</v>
      </c>
      <c r="AA298" s="49" t="s">
        <v>24</v>
      </c>
      <c r="AB298" s="178"/>
      <c r="AC298" s="181"/>
      <c r="AD298" s="57"/>
    </row>
    <row r="299" spans="1:30" ht="27.75" customHeight="1" thickBot="1" thickTop="1">
      <c r="A299" s="138"/>
      <c r="B299" s="143"/>
      <c r="C299" s="17" t="s">
        <v>19</v>
      </c>
      <c r="D299" s="75">
        <f>D298-Z271</f>
        <v>-67</v>
      </c>
      <c r="E299" s="30">
        <f>D299/Z271</f>
        <v>-0.0006978803187333993</v>
      </c>
      <c r="F299" s="75">
        <f>F298-D298</f>
        <v>-887</v>
      </c>
      <c r="G299" s="30">
        <f>F299/D298</f>
        <v>-0.00924555442056328</v>
      </c>
      <c r="H299" s="75">
        <f>H298-F298</f>
        <v>-1680</v>
      </c>
      <c r="I299" s="30">
        <f>H299/F298</f>
        <v>-0.017674721991352012</v>
      </c>
      <c r="J299" s="75">
        <f>J298-H298</f>
        <v>-1730</v>
      </c>
      <c r="K299" s="30">
        <f>J299/H298</f>
        <v>-0.01852823681871245</v>
      </c>
      <c r="L299" s="75">
        <f>L298-J298</f>
        <v>-1361</v>
      </c>
      <c r="M299" s="30">
        <f>L299/J298</f>
        <v>-0.014851431127988564</v>
      </c>
      <c r="N299" s="66">
        <f>N298-L298</f>
        <v>-907</v>
      </c>
      <c r="O299" s="42">
        <f>N299/L298</f>
        <v>-0.010046521931767834</v>
      </c>
      <c r="P299" s="66">
        <f>P298-N298</f>
        <v>-10</v>
      </c>
      <c r="Q299" s="42">
        <f>P299/N298</f>
        <v>-0.00011189061573405839</v>
      </c>
      <c r="R299" s="66">
        <f>R298-P298</f>
        <v>-1070</v>
      </c>
      <c r="S299" s="42">
        <f>R299/P298</f>
        <v>-0.011973635621006456</v>
      </c>
      <c r="T299" s="66">
        <f>T298-R298</f>
        <v>-1704</v>
      </c>
      <c r="U299" s="42">
        <f>T299/R298</f>
        <v>-0.01929937820665285</v>
      </c>
      <c r="V299" s="66">
        <f>V298-T298</f>
        <v>-666</v>
      </c>
      <c r="W299" s="42">
        <f>V299/T298</f>
        <v>-0.007691508159235007</v>
      </c>
      <c r="X299" s="66">
        <f>X298-V298</f>
        <v>-31</v>
      </c>
      <c r="Y299" s="42">
        <f>X299/V298</f>
        <v>-0.00036078814752743733</v>
      </c>
      <c r="Z299" s="72">
        <f>Z298-X298</f>
        <v>1145</v>
      </c>
      <c r="AA299" s="54">
        <f>Z299/X298</f>
        <v>0.01333069436035952</v>
      </c>
      <c r="AB299" s="71"/>
      <c r="AC299" s="109"/>
      <c r="AD299" s="108"/>
    </row>
    <row r="300" spans="1:30" ht="27.75" customHeight="1" thickBot="1">
      <c r="A300" s="138"/>
      <c r="B300" s="144"/>
      <c r="C300" s="18" t="s">
        <v>20</v>
      </c>
      <c r="D300" s="67">
        <f>D298-D271</f>
        <v>-18419</v>
      </c>
      <c r="E300" s="31">
        <f>D300/D271</f>
        <v>-0.16106578521647122</v>
      </c>
      <c r="F300" s="67">
        <f>F298-F271</f>
        <v>-18378</v>
      </c>
      <c r="G300" s="31">
        <f>F300/F271</f>
        <v>-0.1620220578511668</v>
      </c>
      <c r="H300" s="67">
        <f>H298-H271</f>
        <v>-18962</v>
      </c>
      <c r="I300" s="31">
        <f>H300/H271</f>
        <v>-0.1688016878388363</v>
      </c>
      <c r="J300" s="67">
        <f>J298-J271</f>
        <v>-18978</v>
      </c>
      <c r="K300" s="31">
        <f>J300/J271</f>
        <v>-0.17156184742223307</v>
      </c>
      <c r="L300" s="67">
        <f>L298-L271</f>
        <v>-17848</v>
      </c>
      <c r="M300" s="31">
        <f>L300/L271</f>
        <v>-0.1650636282923942</v>
      </c>
      <c r="N300" s="67">
        <f>N298-N271</f>
        <v>-17661</v>
      </c>
      <c r="O300" s="31">
        <f>N300/N271</f>
        <v>-0.16500364370200124</v>
      </c>
      <c r="P300" s="67">
        <f>P298-P271</f>
        <v>-17060</v>
      </c>
      <c r="Q300" s="31">
        <f>P300/P271</f>
        <v>-0.1603036937504111</v>
      </c>
      <c r="R300" s="67">
        <f>R298-R271</f>
        <v>-15729</v>
      </c>
      <c r="S300" s="31">
        <f>R300/R271</f>
        <v>-0.15120839822345272</v>
      </c>
      <c r="T300" s="67">
        <f>T298-T271</f>
        <v>-14392</v>
      </c>
      <c r="U300" s="31">
        <f>T300/T271</f>
        <v>-0.14252186054802388</v>
      </c>
      <c r="V300" s="67">
        <f>V298-V271</f>
        <v>-13063</v>
      </c>
      <c r="W300" s="31">
        <f>V300/V271</f>
        <v>-0.13196815711312712</v>
      </c>
      <c r="X300" s="67">
        <f>X298-X271</f>
        <v>-11301</v>
      </c>
      <c r="Y300" s="31">
        <f>X300/X271</f>
        <v>-0.11627380572674986</v>
      </c>
      <c r="Z300" s="67">
        <f>Z298-Z271</f>
        <v>-8968</v>
      </c>
      <c r="AA300" s="31">
        <f>Z300/Z271</f>
        <v>-0.0934118014686735</v>
      </c>
      <c r="AB300" s="119"/>
      <c r="AC300" s="43"/>
      <c r="AD300" s="108"/>
    </row>
    <row r="301" spans="1:30" ht="27.75" customHeight="1" thickBot="1" thickTop="1">
      <c r="A301" s="138" t="s">
        <v>8</v>
      </c>
      <c r="B301" s="142" t="s">
        <v>18</v>
      </c>
      <c r="C301" s="19"/>
      <c r="D301" s="68">
        <v>5419</v>
      </c>
      <c r="E301" s="23" t="s">
        <v>24</v>
      </c>
      <c r="F301" s="68">
        <v>4662</v>
      </c>
      <c r="G301" s="23" t="s">
        <v>24</v>
      </c>
      <c r="H301" s="68">
        <v>4605</v>
      </c>
      <c r="I301" s="23" t="s">
        <v>24</v>
      </c>
      <c r="J301" s="68">
        <v>4254</v>
      </c>
      <c r="K301" s="23" t="s">
        <v>24</v>
      </c>
      <c r="L301" s="68">
        <v>4069</v>
      </c>
      <c r="M301" s="23" t="s">
        <v>24</v>
      </c>
      <c r="N301" s="68">
        <v>4612</v>
      </c>
      <c r="O301" s="23" t="s">
        <v>24</v>
      </c>
      <c r="P301" s="68">
        <v>5607</v>
      </c>
      <c r="Q301" s="23" t="s">
        <v>24</v>
      </c>
      <c r="R301" s="68">
        <v>4780</v>
      </c>
      <c r="S301" s="23" t="s">
        <v>24</v>
      </c>
      <c r="T301" s="68">
        <v>5667</v>
      </c>
      <c r="U301" s="23" t="s">
        <v>24</v>
      </c>
      <c r="V301" s="68">
        <v>5803</v>
      </c>
      <c r="W301" s="23" t="s">
        <v>24</v>
      </c>
      <c r="X301" s="68">
        <v>4844</v>
      </c>
      <c r="Y301" s="23" t="s">
        <v>24</v>
      </c>
      <c r="Z301" s="73">
        <v>4403</v>
      </c>
      <c r="AA301" s="49" t="s">
        <v>24</v>
      </c>
      <c r="AB301" s="39">
        <f>D301+F301+H301+J301+L301+N301+P301+R301+T301+V301+X301+Z301</f>
        <v>58725</v>
      </c>
      <c r="AC301" s="26"/>
      <c r="AD301" s="29"/>
    </row>
    <row r="302" spans="1:30" ht="27.75" customHeight="1" thickBot="1" thickTop="1">
      <c r="A302" s="138"/>
      <c r="B302" s="143"/>
      <c r="C302" s="17" t="s">
        <v>19</v>
      </c>
      <c r="D302" s="75">
        <f>D301-Z274</f>
        <v>436</v>
      </c>
      <c r="E302" s="30">
        <f>D302/Z274</f>
        <v>0.0874974914710014</v>
      </c>
      <c r="F302" s="75">
        <f>F301-D301</f>
        <v>-757</v>
      </c>
      <c r="G302" s="30">
        <f>F302/D301</f>
        <v>-0.13969367041889647</v>
      </c>
      <c r="H302" s="75">
        <f>H301-F301</f>
        <v>-57</v>
      </c>
      <c r="I302" s="30">
        <f>H302/F301</f>
        <v>-0.012226512226512226</v>
      </c>
      <c r="J302" s="75">
        <f>J301-H301</f>
        <v>-351</v>
      </c>
      <c r="K302" s="30">
        <f>J302/H301</f>
        <v>-0.0762214983713355</v>
      </c>
      <c r="L302" s="75">
        <f>L301-J301</f>
        <v>-185</v>
      </c>
      <c r="M302" s="30">
        <f>L302/J301</f>
        <v>-0.04348848142924307</v>
      </c>
      <c r="N302" s="66">
        <f>N301-L301</f>
        <v>543</v>
      </c>
      <c r="O302" s="42">
        <f>N302/L301</f>
        <v>0.13344802162693536</v>
      </c>
      <c r="P302" s="66">
        <f>P301-N301</f>
        <v>995</v>
      </c>
      <c r="Q302" s="42">
        <f>P302/N301</f>
        <v>0.21574154379878577</v>
      </c>
      <c r="R302" s="66">
        <f>R301-P301</f>
        <v>-827</v>
      </c>
      <c r="S302" s="42">
        <f>R302/P301</f>
        <v>-0.14749420367397895</v>
      </c>
      <c r="T302" s="66">
        <f>T301-R301</f>
        <v>887</v>
      </c>
      <c r="U302" s="42">
        <f>T302/R301</f>
        <v>0.18556485355648536</v>
      </c>
      <c r="V302" s="66">
        <f>V301-T301</f>
        <v>136</v>
      </c>
      <c r="W302" s="42">
        <f>V302/T301</f>
        <v>0.023998588318334214</v>
      </c>
      <c r="X302" s="66">
        <f>X301-V301</f>
        <v>-959</v>
      </c>
      <c r="Y302" s="42">
        <f>X302/V301</f>
        <v>-0.1652593486127865</v>
      </c>
      <c r="Z302" s="72">
        <f>Z301-X301</f>
        <v>-441</v>
      </c>
      <c r="AA302" s="54">
        <f>Z302/X301</f>
        <v>-0.09104046242774566</v>
      </c>
      <c r="AB302" s="111">
        <f>AB301-D301-F301-H301-J301-L301-N301-P301-R301-T301-V301-X301</f>
        <v>4403</v>
      </c>
      <c r="AC302" s="113"/>
      <c r="AD302" s="114"/>
    </row>
    <row r="303" spans="1:30" ht="27.75" customHeight="1" thickBot="1">
      <c r="A303" s="138"/>
      <c r="B303" s="144"/>
      <c r="C303" s="18" t="s">
        <v>20</v>
      </c>
      <c r="D303" s="67">
        <f>D301-D274</f>
        <v>-610</v>
      </c>
      <c r="E303" s="31">
        <f>D303/D274</f>
        <v>-0.10117764139990049</v>
      </c>
      <c r="F303" s="67">
        <f>F301-F274</f>
        <v>26</v>
      </c>
      <c r="G303" s="31">
        <f>F303/F274</f>
        <v>0.0056082830025884385</v>
      </c>
      <c r="H303" s="67">
        <f>H301-H274</f>
        <v>-379</v>
      </c>
      <c r="I303" s="31">
        <f>H303/H274</f>
        <v>-0.07604333868378813</v>
      </c>
      <c r="J303" s="67">
        <f>J301-J274</f>
        <v>-126</v>
      </c>
      <c r="K303" s="31">
        <f>J303/J274</f>
        <v>-0.028767123287671233</v>
      </c>
      <c r="L303" s="67">
        <f>L301-L274</f>
        <v>-175</v>
      </c>
      <c r="M303" s="31">
        <f>L303/L274</f>
        <v>-0.04123468426013195</v>
      </c>
      <c r="N303" s="67">
        <f>N301-N274</f>
        <v>-832</v>
      </c>
      <c r="O303" s="31">
        <f>N303/N274</f>
        <v>-0.15282880235121235</v>
      </c>
      <c r="P303" s="67">
        <f>P301-P274</f>
        <v>-316</v>
      </c>
      <c r="Q303" s="31">
        <f>P303/P274</f>
        <v>-0.053351342225223704</v>
      </c>
      <c r="R303" s="67">
        <f>R301-R274</f>
        <v>-538</v>
      </c>
      <c r="S303" s="31">
        <f>R303/R274</f>
        <v>-0.10116585182399399</v>
      </c>
      <c r="T303" s="67">
        <f>T301-T274</f>
        <v>291</v>
      </c>
      <c r="U303" s="31">
        <f>T303/T274</f>
        <v>0.05412946428571429</v>
      </c>
      <c r="V303" s="67">
        <f>V301-V274</f>
        <v>-225</v>
      </c>
      <c r="W303" s="31">
        <f>V303/V274</f>
        <v>-0.037325812873258125</v>
      </c>
      <c r="X303" s="67">
        <f>X301-X274</f>
        <v>-261</v>
      </c>
      <c r="Y303" s="31">
        <f>X303/X274</f>
        <v>-0.05112634671890304</v>
      </c>
      <c r="Z303" s="67">
        <f>Z301-Z274</f>
        <v>-580</v>
      </c>
      <c r="AA303" s="31">
        <f>Z303/Z274</f>
        <v>-0.11639574553481838</v>
      </c>
      <c r="AB303" s="117"/>
      <c r="AC303" s="107"/>
      <c r="AD303" s="3"/>
    </row>
    <row r="304" spans="1:30" ht="27.75" customHeight="1" thickBot="1" thickTop="1">
      <c r="A304" s="138" t="s">
        <v>9</v>
      </c>
      <c r="B304" s="142" t="s">
        <v>16</v>
      </c>
      <c r="C304" s="20"/>
      <c r="D304" s="69">
        <v>2478</v>
      </c>
      <c r="E304" s="23" t="s">
        <v>24</v>
      </c>
      <c r="F304" s="69">
        <v>3413</v>
      </c>
      <c r="G304" s="23" t="s">
        <v>24</v>
      </c>
      <c r="H304" s="69">
        <v>3823</v>
      </c>
      <c r="I304" s="23" t="s">
        <v>24</v>
      </c>
      <c r="J304" s="69">
        <v>4117</v>
      </c>
      <c r="K304" s="23" t="s">
        <v>24</v>
      </c>
      <c r="L304" s="69">
        <v>3560</v>
      </c>
      <c r="M304" s="23" t="s">
        <v>24</v>
      </c>
      <c r="N304" s="69">
        <v>3647</v>
      </c>
      <c r="O304" s="23" t="s">
        <v>24</v>
      </c>
      <c r="P304" s="69">
        <v>3159</v>
      </c>
      <c r="Q304" s="23" t="s">
        <v>24</v>
      </c>
      <c r="R304" s="69">
        <v>3516</v>
      </c>
      <c r="S304" s="23" t="s">
        <v>24</v>
      </c>
      <c r="T304" s="69">
        <v>5165</v>
      </c>
      <c r="U304" s="23" t="s">
        <v>24</v>
      </c>
      <c r="V304" s="69">
        <v>3860</v>
      </c>
      <c r="W304" s="23" t="s">
        <v>24</v>
      </c>
      <c r="X304" s="69">
        <v>3214</v>
      </c>
      <c r="Y304" s="23" t="s">
        <v>24</v>
      </c>
      <c r="Z304" s="74">
        <v>2950</v>
      </c>
      <c r="AA304" s="49" t="s">
        <v>24</v>
      </c>
      <c r="AB304" s="39">
        <f>D304+F304+H304+J304+L304+N304+P304+R304+T304+V304+X304+Z304</f>
        <v>42902</v>
      </c>
      <c r="AC304" s="26"/>
      <c r="AD304" s="29"/>
    </row>
    <row r="305" spans="1:30" ht="27.75" customHeight="1" thickBot="1" thickTop="1">
      <c r="A305" s="138"/>
      <c r="B305" s="143"/>
      <c r="C305" s="21" t="s">
        <v>19</v>
      </c>
      <c r="D305" s="75">
        <f>D304-Z277</f>
        <v>-157</v>
      </c>
      <c r="E305" s="30">
        <f>D305/Z277</f>
        <v>-0.059582542694497156</v>
      </c>
      <c r="F305" s="75">
        <f>F304-D304</f>
        <v>935</v>
      </c>
      <c r="G305" s="30">
        <f>F305/D304</f>
        <v>0.37732041969330105</v>
      </c>
      <c r="H305" s="75">
        <f>H304-F304</f>
        <v>410</v>
      </c>
      <c r="I305" s="30">
        <f>H305/F304</f>
        <v>0.12012891883973044</v>
      </c>
      <c r="J305" s="75">
        <f>J304-H304</f>
        <v>294</v>
      </c>
      <c r="K305" s="30">
        <f>J305/H304</f>
        <v>0.07690295579387915</v>
      </c>
      <c r="L305" s="75">
        <f>L304-J304</f>
        <v>-557</v>
      </c>
      <c r="M305" s="30">
        <f>L305/J304</f>
        <v>-0.13529268885110518</v>
      </c>
      <c r="N305" s="66">
        <f>N304-L304</f>
        <v>87</v>
      </c>
      <c r="O305" s="42">
        <f>N305/L304</f>
        <v>0.02443820224719101</v>
      </c>
      <c r="P305" s="66">
        <f>P304-N304</f>
        <v>-488</v>
      </c>
      <c r="Q305" s="42">
        <f>P305/N304</f>
        <v>-0.13380860981628737</v>
      </c>
      <c r="R305" s="66">
        <f>R304-P304</f>
        <v>357</v>
      </c>
      <c r="S305" s="42">
        <f>R305/P304</f>
        <v>0.11301044634377967</v>
      </c>
      <c r="T305" s="66">
        <f>T304-R304</f>
        <v>1649</v>
      </c>
      <c r="U305" s="42">
        <f>T305/R304</f>
        <v>0.46899886234357224</v>
      </c>
      <c r="V305" s="66">
        <f>V304-T304</f>
        <v>-1305</v>
      </c>
      <c r="W305" s="42">
        <f>V305/T304</f>
        <v>-0.2526621490803485</v>
      </c>
      <c r="X305" s="66">
        <f>X304-V304</f>
        <v>-646</v>
      </c>
      <c r="Y305" s="42">
        <f>X305/V304</f>
        <v>-0.16735751295336787</v>
      </c>
      <c r="Z305" s="72">
        <f>Z304-X304</f>
        <v>-264</v>
      </c>
      <c r="AA305" s="54">
        <f>Z305/X304</f>
        <v>-0.0821406347230865</v>
      </c>
      <c r="AB305" s="111">
        <f>AB304-D304-F304-H304-J304-L304-N304-P304-R304-T304-V304-X304</f>
        <v>2950</v>
      </c>
      <c r="AC305" s="113"/>
      <c r="AD305" s="114"/>
    </row>
    <row r="306" spans="1:30" ht="27.75" customHeight="1" thickBot="1">
      <c r="A306" s="138"/>
      <c r="B306" s="144"/>
      <c r="C306" s="18" t="s">
        <v>20</v>
      </c>
      <c r="D306" s="67">
        <f>D304-D277</f>
        <v>-42</v>
      </c>
      <c r="E306" s="31">
        <f>D306/D277</f>
        <v>-0.016666666666666666</v>
      </c>
      <c r="F306" s="67">
        <f>F304-F277</f>
        <v>367</v>
      </c>
      <c r="G306" s="31">
        <f>F306/F277</f>
        <v>0.12048588312541038</v>
      </c>
      <c r="H306" s="67">
        <f>H304-H277</f>
        <v>617</v>
      </c>
      <c r="I306" s="31">
        <f>H306/H277</f>
        <v>0.1924516531503431</v>
      </c>
      <c r="J306" s="67">
        <f>J304-J277</f>
        <v>351</v>
      </c>
      <c r="K306" s="31">
        <f>J306/J277</f>
        <v>0.0932023366967605</v>
      </c>
      <c r="L306" s="67">
        <f>L304-L277</f>
        <v>-748</v>
      </c>
      <c r="M306" s="31">
        <f>L306/L277</f>
        <v>-0.17363045496750232</v>
      </c>
      <c r="N306" s="67">
        <f>N304-N277</f>
        <v>-346</v>
      </c>
      <c r="O306" s="31">
        <f>N306/N277</f>
        <v>-0.08665164037064864</v>
      </c>
      <c r="P306" s="67">
        <f>P304-P277</f>
        <v>-357</v>
      </c>
      <c r="Q306" s="31">
        <f>P306/P277</f>
        <v>-0.1015358361774744</v>
      </c>
      <c r="R306" s="67">
        <f>R304-R277</f>
        <v>-22</v>
      </c>
      <c r="S306" s="31">
        <f>R306/R277</f>
        <v>-0.006218202374222725</v>
      </c>
      <c r="T306" s="67">
        <f>T304-T277</f>
        <v>445</v>
      </c>
      <c r="U306" s="31">
        <f>T306/T277</f>
        <v>0.09427966101694915</v>
      </c>
      <c r="V306" s="67">
        <f>V304-V277</f>
        <v>-224</v>
      </c>
      <c r="W306" s="31">
        <f>V306/V277</f>
        <v>-0.05484818805093046</v>
      </c>
      <c r="X306" s="67">
        <f>X304-X277</f>
        <v>11</v>
      </c>
      <c r="Y306" s="31">
        <f>X306/X277</f>
        <v>0.0034342803621604744</v>
      </c>
      <c r="Z306" s="67">
        <f>Z304-Z277</f>
        <v>315</v>
      </c>
      <c r="AA306" s="31">
        <f>Z306/Z277</f>
        <v>0.11954459203036052</v>
      </c>
      <c r="AB306" s="40"/>
      <c r="AC306" s="48"/>
      <c r="AD306" s="47"/>
    </row>
    <row r="307" spans="1:30" ht="27.75" customHeight="1" thickBot="1" thickTop="1">
      <c r="A307" s="138" t="s">
        <v>10</v>
      </c>
      <c r="B307" s="142" t="s">
        <v>17</v>
      </c>
      <c r="C307" s="20"/>
      <c r="D307" s="69">
        <v>1095</v>
      </c>
      <c r="E307" s="23" t="s">
        <v>24</v>
      </c>
      <c r="F307" s="69">
        <v>1357</v>
      </c>
      <c r="G307" s="23" t="s">
        <v>24</v>
      </c>
      <c r="H307" s="69">
        <v>1394</v>
      </c>
      <c r="I307" s="23" t="s">
        <v>24</v>
      </c>
      <c r="J307" s="69">
        <v>1386</v>
      </c>
      <c r="K307" s="23" t="s">
        <v>24</v>
      </c>
      <c r="L307" s="69">
        <v>1345</v>
      </c>
      <c r="M307" s="23" t="s">
        <v>24</v>
      </c>
      <c r="N307" s="69">
        <v>696</v>
      </c>
      <c r="O307" s="23" t="s">
        <v>24</v>
      </c>
      <c r="P307" s="69">
        <v>3110</v>
      </c>
      <c r="Q307" s="23" t="s">
        <v>24</v>
      </c>
      <c r="R307" s="69">
        <v>2958</v>
      </c>
      <c r="S307" s="23" t="s">
        <v>24</v>
      </c>
      <c r="T307" s="69">
        <v>1744</v>
      </c>
      <c r="U307" s="23" t="s">
        <v>24</v>
      </c>
      <c r="V307" s="69">
        <v>1363</v>
      </c>
      <c r="W307" s="23" t="s">
        <v>24</v>
      </c>
      <c r="X307" s="69">
        <v>1214</v>
      </c>
      <c r="Y307" s="23" t="s">
        <v>24</v>
      </c>
      <c r="Z307" s="74">
        <v>1280</v>
      </c>
      <c r="AA307" s="49" t="s">
        <v>24</v>
      </c>
      <c r="AB307" s="39">
        <f>D307+F307+H307+J307+L307+N307+P307+R307+T307+V307+X307+Z307</f>
        <v>18942</v>
      </c>
      <c r="AC307" s="26"/>
      <c r="AD307" s="29"/>
    </row>
    <row r="308" spans="1:30" ht="27.75" customHeight="1" thickBot="1" thickTop="1">
      <c r="A308" s="138"/>
      <c r="B308" s="143"/>
      <c r="C308" s="21" t="s">
        <v>19</v>
      </c>
      <c r="D308" s="75">
        <f>D307-Z280</f>
        <v>-65</v>
      </c>
      <c r="E308" s="30">
        <f>D308/Z280</f>
        <v>-0.05603448275862069</v>
      </c>
      <c r="F308" s="75">
        <f>F307-D307</f>
        <v>262</v>
      </c>
      <c r="G308" s="30">
        <f>F308/D307</f>
        <v>0.23926940639269406</v>
      </c>
      <c r="H308" s="75">
        <f>H307-F307</f>
        <v>37</v>
      </c>
      <c r="I308" s="30">
        <f>H308/F307</f>
        <v>0.027266028002947678</v>
      </c>
      <c r="J308" s="75">
        <f>J307-H307</f>
        <v>-8</v>
      </c>
      <c r="K308" s="30">
        <f>J308/H307</f>
        <v>-0.005738880918220947</v>
      </c>
      <c r="L308" s="75">
        <f>L307-J307</f>
        <v>-41</v>
      </c>
      <c r="M308" s="30">
        <f>L308/J307</f>
        <v>-0.02958152958152958</v>
      </c>
      <c r="N308" s="66">
        <f>N307-L307</f>
        <v>-649</v>
      </c>
      <c r="O308" s="42">
        <f>N308/L307</f>
        <v>-0.48252788104089217</v>
      </c>
      <c r="P308" s="66">
        <f>P307-N307</f>
        <v>2414</v>
      </c>
      <c r="Q308" s="42">
        <f>P308/N307</f>
        <v>3.468390804597701</v>
      </c>
      <c r="R308" s="66">
        <f>R307-P307</f>
        <v>-152</v>
      </c>
      <c r="S308" s="42">
        <f>R308/P307</f>
        <v>-0.04887459807073955</v>
      </c>
      <c r="T308" s="66">
        <f>T307-R307</f>
        <v>-1214</v>
      </c>
      <c r="U308" s="42">
        <f>T308/R307</f>
        <v>-0.41041244083840434</v>
      </c>
      <c r="V308" s="66">
        <f>V307-T307</f>
        <v>-381</v>
      </c>
      <c r="W308" s="42">
        <f>V308/T307</f>
        <v>-0.2184633027522936</v>
      </c>
      <c r="X308" s="66">
        <f>X307-V307</f>
        <v>-149</v>
      </c>
      <c r="Y308" s="42">
        <f>X308/V307</f>
        <v>-0.10931768158473955</v>
      </c>
      <c r="Z308" s="72">
        <f>Z307-X307</f>
        <v>66</v>
      </c>
      <c r="AA308" s="54">
        <f>Z308/X307</f>
        <v>0.054365733113673806</v>
      </c>
      <c r="AB308" s="111">
        <f>AB307-D307-F307-H307-J307-L307-N307-P307-R307-T307-V307-X307</f>
        <v>1280</v>
      </c>
      <c r="AC308" s="48"/>
      <c r="AD308" s="77"/>
    </row>
    <row r="309" spans="1:30" ht="27.75" customHeight="1" thickBot="1">
      <c r="A309" s="138"/>
      <c r="B309" s="144"/>
      <c r="C309" s="18" t="s">
        <v>20</v>
      </c>
      <c r="D309" s="67">
        <f>D307-D280</f>
        <v>343</v>
      </c>
      <c r="E309" s="31">
        <f>D309/D280</f>
        <v>0.45611702127659576</v>
      </c>
      <c r="F309" s="67">
        <f>F307-F280</f>
        <v>417</v>
      </c>
      <c r="G309" s="31">
        <f>F309/F280</f>
        <v>0.44361702127659575</v>
      </c>
      <c r="H309" s="67">
        <f>H307-H280</f>
        <v>305</v>
      </c>
      <c r="I309" s="31">
        <f>H309/H280</f>
        <v>0.2800734618916437</v>
      </c>
      <c r="J309" s="67">
        <f>J307-J280</f>
        <v>440</v>
      </c>
      <c r="K309" s="31">
        <f>J309/J280</f>
        <v>0.46511627906976744</v>
      </c>
      <c r="L309" s="67">
        <f>L307-L280</f>
        <v>503</v>
      </c>
      <c r="M309" s="31">
        <f>L309/L280</f>
        <v>0.5973871733966746</v>
      </c>
      <c r="N309" s="67">
        <f>N307-N280</f>
        <v>-100</v>
      </c>
      <c r="O309" s="31">
        <f>N309/N280</f>
        <v>-0.12562814070351758</v>
      </c>
      <c r="P309" s="67">
        <f>P307-P280</f>
        <v>2295</v>
      </c>
      <c r="Q309" s="31">
        <f>P309/P280</f>
        <v>2.815950920245399</v>
      </c>
      <c r="R309" s="67">
        <f>R307-R280</f>
        <v>1429</v>
      </c>
      <c r="S309" s="31">
        <f>R309/R280</f>
        <v>0.934597776324395</v>
      </c>
      <c r="T309" s="67">
        <f>T307-T280</f>
        <v>463</v>
      </c>
      <c r="U309" s="31">
        <f>T309/T280</f>
        <v>0.36143637782982047</v>
      </c>
      <c r="V309" s="67">
        <f>V307-V280</f>
        <v>59</v>
      </c>
      <c r="W309" s="31">
        <f>V309/V280</f>
        <v>0.04524539877300614</v>
      </c>
      <c r="X309" s="67">
        <f>X307-X280</f>
        <v>143</v>
      </c>
      <c r="Y309" s="31">
        <f>X309/X280</f>
        <v>0.13352007469654528</v>
      </c>
      <c r="Z309" s="67">
        <f>Z307-Z280</f>
        <v>120</v>
      </c>
      <c r="AA309" s="31">
        <f>Z309/Z280</f>
        <v>0.10344827586206896</v>
      </c>
      <c r="AB309" s="40"/>
      <c r="AC309" s="76"/>
      <c r="AD309" s="47"/>
    </row>
    <row r="310" spans="1:30" ht="27.75" customHeight="1" thickBot="1" thickTop="1">
      <c r="A310" s="138" t="s">
        <v>11</v>
      </c>
      <c r="B310" s="142" t="s">
        <v>15</v>
      </c>
      <c r="C310" s="20"/>
      <c r="D310" s="69">
        <v>4169</v>
      </c>
      <c r="E310" s="23" t="s">
        <v>24</v>
      </c>
      <c r="F310" s="69">
        <v>3374</v>
      </c>
      <c r="G310" s="23" t="s">
        <v>24</v>
      </c>
      <c r="H310" s="69">
        <v>3503</v>
      </c>
      <c r="I310" s="23" t="s">
        <v>24</v>
      </c>
      <c r="J310" s="69">
        <v>3268</v>
      </c>
      <c r="K310" s="23" t="s">
        <v>24</v>
      </c>
      <c r="L310" s="69">
        <v>3093</v>
      </c>
      <c r="M310" s="23" t="s">
        <v>24</v>
      </c>
      <c r="N310" s="69">
        <v>2719</v>
      </c>
      <c r="O310" s="23" t="s">
        <v>24</v>
      </c>
      <c r="P310" s="69">
        <v>3689</v>
      </c>
      <c r="Q310" s="23" t="s">
        <v>24</v>
      </c>
      <c r="R310" s="69">
        <v>3221</v>
      </c>
      <c r="S310" s="23" t="s">
        <v>24</v>
      </c>
      <c r="T310" s="69">
        <v>3998</v>
      </c>
      <c r="U310" s="23" t="s">
        <v>24</v>
      </c>
      <c r="V310" s="69">
        <v>4130</v>
      </c>
      <c r="W310" s="23" t="s">
        <v>24</v>
      </c>
      <c r="X310" s="69">
        <v>3557</v>
      </c>
      <c r="Y310" s="23" t="s">
        <v>24</v>
      </c>
      <c r="Z310" s="74">
        <v>3372</v>
      </c>
      <c r="AA310" s="49" t="s">
        <v>24</v>
      </c>
      <c r="AB310" s="39">
        <f>D310+F310+H310+J310+L310+N310+P310+R310+T310+V310+X310+Z310</f>
        <v>42093</v>
      </c>
      <c r="AC310" s="26"/>
      <c r="AD310" s="29"/>
    </row>
    <row r="311" spans="1:30" ht="27.75" customHeight="1" thickBot="1" thickTop="1">
      <c r="A311" s="138"/>
      <c r="B311" s="143"/>
      <c r="C311" s="21" t="s">
        <v>19</v>
      </c>
      <c r="D311" s="75">
        <f>D310-Z283</f>
        <v>579</v>
      </c>
      <c r="E311" s="30">
        <f>D311/Z283</f>
        <v>0.16128133704735376</v>
      </c>
      <c r="F311" s="75">
        <f>F310-D310</f>
        <v>-795</v>
      </c>
      <c r="G311" s="30">
        <f>F311/D310</f>
        <v>-0.19069321180139123</v>
      </c>
      <c r="H311" s="75">
        <f>H310-F310</f>
        <v>129</v>
      </c>
      <c r="I311" s="30">
        <f>H311/F310</f>
        <v>0.038233550681683465</v>
      </c>
      <c r="J311" s="75">
        <f>J310-H310</f>
        <v>-235</v>
      </c>
      <c r="K311" s="30">
        <f>J311/H310</f>
        <v>-0.06708535540964887</v>
      </c>
      <c r="L311" s="75">
        <f>L310-J310</f>
        <v>-175</v>
      </c>
      <c r="M311" s="30">
        <f>L311/J310</f>
        <v>-0.053549571603427173</v>
      </c>
      <c r="N311" s="66">
        <f>N310-L310</f>
        <v>-374</v>
      </c>
      <c r="O311" s="42">
        <f>N311/L310</f>
        <v>-0.12091820239249919</v>
      </c>
      <c r="P311" s="66">
        <f>P310-N310</f>
        <v>970</v>
      </c>
      <c r="Q311" s="42">
        <f>P311/N310</f>
        <v>0.3567488047076131</v>
      </c>
      <c r="R311" s="66">
        <f>R310-P310</f>
        <v>-468</v>
      </c>
      <c r="S311" s="42">
        <f>R311/P310</f>
        <v>-0.12686364868528055</v>
      </c>
      <c r="T311" s="66">
        <f>T310-R310</f>
        <v>777</v>
      </c>
      <c r="U311" s="42">
        <f>T311/R310</f>
        <v>0.24122943185346166</v>
      </c>
      <c r="V311" s="66">
        <f>V310-T310</f>
        <v>132</v>
      </c>
      <c r="W311" s="42">
        <f>V311/T310</f>
        <v>0.03301650825412707</v>
      </c>
      <c r="X311" s="66">
        <f>X310-V310</f>
        <v>-573</v>
      </c>
      <c r="Y311" s="42">
        <f>X311/V310</f>
        <v>-0.1387409200968523</v>
      </c>
      <c r="Z311" s="72">
        <f>Z310-X310</f>
        <v>-185</v>
      </c>
      <c r="AA311" s="54">
        <f>Z311/X310</f>
        <v>-0.05201012088838909</v>
      </c>
      <c r="AB311" s="111">
        <f>AB310-D310-F310-H310-J310-L310-N310-P310-R310-T310-V310-X310</f>
        <v>3372</v>
      </c>
      <c r="AC311" s="12"/>
      <c r="AD311" s="77"/>
    </row>
    <row r="312" spans="1:29" ht="27.75" customHeight="1" thickBot="1">
      <c r="A312" s="138"/>
      <c r="B312" s="144"/>
      <c r="C312" s="18" t="s">
        <v>20</v>
      </c>
      <c r="D312" s="67">
        <f>D310-D283</f>
        <v>-250</v>
      </c>
      <c r="E312" s="31">
        <f>D312/D283</f>
        <v>-0.05657388549445576</v>
      </c>
      <c r="F312" s="67">
        <f>F310-F283</f>
        <v>91</v>
      </c>
      <c r="G312" s="31">
        <f>F312/F283</f>
        <v>0.02771855010660981</v>
      </c>
      <c r="H312" s="67">
        <f>H310-H283</f>
        <v>24</v>
      </c>
      <c r="I312" s="31">
        <f>H312/H283</f>
        <v>0.006898534061511929</v>
      </c>
      <c r="J312" s="67">
        <f>J310-J283</f>
        <v>46</v>
      </c>
      <c r="K312" s="31">
        <f>J312/J283</f>
        <v>0.014276846679081317</v>
      </c>
      <c r="L312" s="67">
        <f>L310-L283</f>
        <v>46</v>
      </c>
      <c r="M312" s="31">
        <f>L312/L283</f>
        <v>0.015096816540859863</v>
      </c>
      <c r="N312" s="67">
        <f>N310-N283</f>
        <v>-401</v>
      </c>
      <c r="O312" s="31">
        <f>N312/N283</f>
        <v>-0.128525641025641</v>
      </c>
      <c r="P312" s="67">
        <f>P310-P283</f>
        <v>-13</v>
      </c>
      <c r="Q312" s="31">
        <f>P312/P283</f>
        <v>-0.0035116153430578066</v>
      </c>
      <c r="R312" s="67">
        <f>R310-R283</f>
        <v>-434</v>
      </c>
      <c r="S312" s="31">
        <f>R312/R283</f>
        <v>-0.11874145006839945</v>
      </c>
      <c r="T312" s="67">
        <f>T310-T283</f>
        <v>472</v>
      </c>
      <c r="U312" s="31">
        <f>T312/T283</f>
        <v>0.13386273397617698</v>
      </c>
      <c r="V312" s="67">
        <f>V310-V283</f>
        <v>-23</v>
      </c>
      <c r="W312" s="31">
        <f>V312/V283</f>
        <v>-0.005538165181796292</v>
      </c>
      <c r="X312" s="67">
        <f>X310-X283</f>
        <v>-97</v>
      </c>
      <c r="Y312" s="31">
        <f>X312/X283</f>
        <v>-0.02654625068418172</v>
      </c>
      <c r="Z312" s="67">
        <f>Z310-Z283</f>
        <v>-218</v>
      </c>
      <c r="AA312" s="31">
        <f>Z312/Z283</f>
        <v>-0.060724233983286906</v>
      </c>
      <c r="AB312" s="10"/>
      <c r="AC312" s="9"/>
    </row>
    <row r="313" spans="1:29" ht="27.75" customHeight="1" thickBot="1">
      <c r="A313" s="141" t="s">
        <v>12</v>
      </c>
      <c r="B313" s="154"/>
      <c r="C313" s="154"/>
      <c r="D313" s="154"/>
      <c r="E313" s="154"/>
      <c r="F313" s="154"/>
      <c r="G313" s="154"/>
      <c r="H313" s="154"/>
      <c r="I313" s="154"/>
      <c r="J313" s="154"/>
      <c r="K313" s="154"/>
      <c r="L313" s="154"/>
      <c r="M313" s="154"/>
      <c r="N313" s="154"/>
      <c r="O313" s="154"/>
      <c r="P313" s="154"/>
      <c r="Q313" s="154"/>
      <c r="R313" s="154"/>
      <c r="S313" s="154"/>
      <c r="T313" s="154"/>
      <c r="U313" s="154"/>
      <c r="V313" s="154"/>
      <c r="W313" s="154"/>
      <c r="X313" s="154"/>
      <c r="Y313" s="154"/>
      <c r="Z313" s="154"/>
      <c r="AA313" s="154"/>
      <c r="AB313" s="10"/>
      <c r="AC313" s="9"/>
    </row>
    <row r="314" spans="1:29" ht="27.75" customHeight="1" thickBot="1">
      <c r="A314" s="138" t="s">
        <v>13</v>
      </c>
      <c r="B314" s="142" t="s">
        <v>14</v>
      </c>
      <c r="C314" s="5"/>
      <c r="D314" s="69">
        <v>1719</v>
      </c>
      <c r="E314" s="23" t="s">
        <v>24</v>
      </c>
      <c r="F314" s="69">
        <v>1776</v>
      </c>
      <c r="G314" s="23" t="s">
        <v>24</v>
      </c>
      <c r="H314" s="69">
        <v>2062</v>
      </c>
      <c r="I314" s="23" t="s">
        <v>24</v>
      </c>
      <c r="J314" s="69">
        <v>1828</v>
      </c>
      <c r="K314" s="23" t="s">
        <v>24</v>
      </c>
      <c r="L314" s="69">
        <v>1802</v>
      </c>
      <c r="M314" s="23" t="s">
        <v>24</v>
      </c>
      <c r="N314" s="69">
        <v>1981</v>
      </c>
      <c r="O314" s="23" t="s">
        <v>24</v>
      </c>
      <c r="P314" s="69">
        <v>2167</v>
      </c>
      <c r="Q314" s="23" t="s">
        <v>24</v>
      </c>
      <c r="R314" s="69">
        <v>2114</v>
      </c>
      <c r="S314" s="23" t="s">
        <v>24</v>
      </c>
      <c r="T314" s="69">
        <v>2627</v>
      </c>
      <c r="U314" s="23" t="s">
        <v>24</v>
      </c>
      <c r="V314" s="69">
        <v>2682</v>
      </c>
      <c r="W314" s="23" t="s">
        <v>24</v>
      </c>
      <c r="X314" s="69">
        <v>2564</v>
      </c>
      <c r="Y314" s="23" t="s">
        <v>24</v>
      </c>
      <c r="Z314" s="82">
        <v>2399</v>
      </c>
      <c r="AA314" s="83" t="s">
        <v>24</v>
      </c>
      <c r="AB314" s="10"/>
      <c r="AC314" s="9"/>
    </row>
    <row r="315" spans="1:29" ht="27.75" customHeight="1" thickBot="1" thickTop="1">
      <c r="A315" s="138"/>
      <c r="B315" s="143"/>
      <c r="C315" s="21" t="s">
        <v>19</v>
      </c>
      <c r="D315" s="75">
        <f>D314-Z287</f>
        <v>-35</v>
      </c>
      <c r="E315" s="30">
        <f>D315/Z287</f>
        <v>-0.019954389965792473</v>
      </c>
      <c r="F315" s="75">
        <f>F314-D314</f>
        <v>57</v>
      </c>
      <c r="G315" s="30">
        <f>F315/D314</f>
        <v>0.03315881326352531</v>
      </c>
      <c r="H315" s="75">
        <f>H314-F314</f>
        <v>286</v>
      </c>
      <c r="I315" s="30">
        <f>H315/F314</f>
        <v>0.16103603603603603</v>
      </c>
      <c r="J315" s="75">
        <f>J314-H314</f>
        <v>-234</v>
      </c>
      <c r="K315" s="30">
        <f>J315/H314</f>
        <v>-0.11348205625606207</v>
      </c>
      <c r="L315" s="75">
        <f>L314-J314</f>
        <v>-26</v>
      </c>
      <c r="M315" s="30">
        <f>L315/J314</f>
        <v>-0.014223194748358862</v>
      </c>
      <c r="N315" s="66">
        <f>N314-L314</f>
        <v>179</v>
      </c>
      <c r="O315" s="42">
        <f>N315/L314</f>
        <v>0.09933407325194228</v>
      </c>
      <c r="P315" s="66">
        <f>P314-N314</f>
        <v>186</v>
      </c>
      <c r="Q315" s="42">
        <f>P315/N314</f>
        <v>0.09389197375063099</v>
      </c>
      <c r="R315" s="66">
        <f>R314-P314</f>
        <v>-53</v>
      </c>
      <c r="S315" s="42">
        <f>R315/P314</f>
        <v>-0.02445777572681126</v>
      </c>
      <c r="T315" s="66">
        <f>T314-R314</f>
        <v>513</v>
      </c>
      <c r="U315" s="42">
        <f>T315/R314</f>
        <v>0.24266792809839166</v>
      </c>
      <c r="V315" s="66">
        <f>V314-T314</f>
        <v>55</v>
      </c>
      <c r="W315" s="42">
        <f>V315/T314</f>
        <v>0.020936429387133613</v>
      </c>
      <c r="X315" s="66">
        <f>X314-V314</f>
        <v>-118</v>
      </c>
      <c r="Y315" s="42">
        <f>X315/V314</f>
        <v>-0.04399701715137957</v>
      </c>
      <c r="Z315" s="72">
        <f>Z314-X314</f>
        <v>-165</v>
      </c>
      <c r="AA315" s="54">
        <f>Z315/X314</f>
        <v>-0.06435257410296412</v>
      </c>
      <c r="AB315" s="10"/>
      <c r="AC315" s="9"/>
    </row>
    <row r="316" spans="1:29" ht="27.75" customHeight="1" thickBot="1">
      <c r="A316" s="138"/>
      <c r="B316" s="144"/>
      <c r="C316" s="18" t="s">
        <v>20</v>
      </c>
      <c r="D316" s="67">
        <f>D314-D287</f>
        <v>-42</v>
      </c>
      <c r="E316" s="31">
        <f>D316/D287</f>
        <v>-0.02385008517887564</v>
      </c>
      <c r="F316" s="67">
        <f>F314-F287</f>
        <v>-289</v>
      </c>
      <c r="G316" s="31">
        <f>F316/F287</f>
        <v>-0.13995157384987894</v>
      </c>
      <c r="H316" s="67">
        <f>H314-H287</f>
        <v>-71</v>
      </c>
      <c r="I316" s="31">
        <f>H316/H287</f>
        <v>-0.033286451007969994</v>
      </c>
      <c r="J316" s="67">
        <f>J314-J287</f>
        <v>-51</v>
      </c>
      <c r="K316" s="31">
        <f>J316/J287</f>
        <v>-0.027142096860031932</v>
      </c>
      <c r="L316" s="67">
        <f>L314-L287</f>
        <v>55</v>
      </c>
      <c r="M316" s="31">
        <f>L316/L287</f>
        <v>0.031482541499713794</v>
      </c>
      <c r="N316" s="67">
        <f>N314-N287</f>
        <v>252</v>
      </c>
      <c r="O316" s="31">
        <f>N316/N287</f>
        <v>0.145748987854251</v>
      </c>
      <c r="P316" s="67">
        <f>P314-P287</f>
        <v>432</v>
      </c>
      <c r="Q316" s="31">
        <f>P316/P287</f>
        <v>0.2489913544668588</v>
      </c>
      <c r="R316" s="67">
        <f>R314-R287</f>
        <v>375</v>
      </c>
      <c r="S316" s="31">
        <f>R316/R287</f>
        <v>0.21564117308798159</v>
      </c>
      <c r="T316" s="67">
        <f>T314-T287</f>
        <v>941</v>
      </c>
      <c r="U316" s="31">
        <f>T316/T287</f>
        <v>0.5581257413997628</v>
      </c>
      <c r="V316" s="67">
        <f>V314-V287</f>
        <v>1064</v>
      </c>
      <c r="W316" s="31">
        <f>V316/V287</f>
        <v>0.657601977750309</v>
      </c>
      <c r="X316" s="67">
        <f>X314-X287</f>
        <v>886</v>
      </c>
      <c r="Y316" s="31">
        <f>X316/X287</f>
        <v>0.5280095351609059</v>
      </c>
      <c r="Z316" s="67">
        <f>Z314-Z287</f>
        <v>645</v>
      </c>
      <c r="AA316" s="31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88" t="s">
        <v>99</v>
      </c>
      <c r="B319" s="188"/>
      <c r="C319" s="188"/>
      <c r="D319" s="188"/>
      <c r="E319" s="188"/>
      <c r="F319" s="188"/>
      <c r="G319" s="188"/>
      <c r="H319" s="188"/>
      <c r="I319" s="188"/>
      <c r="J319" s="188"/>
      <c r="K319" s="188"/>
      <c r="L319" s="189"/>
      <c r="M319" s="189"/>
      <c r="N319" s="189"/>
      <c r="O319" s="189"/>
      <c r="P319" s="189"/>
      <c r="Q319" s="189"/>
      <c r="R319" s="189"/>
      <c r="S319" s="189"/>
      <c r="T319" s="189"/>
      <c r="U319" s="189"/>
      <c r="V319" s="189"/>
      <c r="W319" s="189"/>
      <c r="X319" s="189"/>
      <c r="Y319" s="189"/>
      <c r="Z319" s="189"/>
      <c r="AA319" s="189"/>
      <c r="AB319" s="189"/>
      <c r="AC319" s="189"/>
      <c r="AD319" s="189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38" t="s">
        <v>0</v>
      </c>
      <c r="B321" s="166" t="s">
        <v>1</v>
      </c>
      <c r="C321" s="153"/>
      <c r="D321" s="141" t="s">
        <v>97</v>
      </c>
      <c r="E321" s="154"/>
      <c r="F321" s="154"/>
      <c r="G321" s="154"/>
      <c r="H321" s="154"/>
      <c r="I321" s="154"/>
      <c r="J321" s="154"/>
      <c r="K321" s="154"/>
      <c r="L321" s="154"/>
      <c r="M321" s="154"/>
      <c r="N321" s="154"/>
      <c r="O321" s="154"/>
      <c r="P321" s="154"/>
      <c r="Q321" s="154"/>
      <c r="R321" s="154"/>
      <c r="S321" s="154"/>
      <c r="T321" s="154"/>
      <c r="U321" s="154"/>
      <c r="V321" s="154"/>
      <c r="W321" s="154"/>
      <c r="X321" s="154"/>
      <c r="Y321" s="154"/>
      <c r="Z321" s="154"/>
      <c r="AA321" s="155"/>
      <c r="AB321" s="145" t="s">
        <v>21</v>
      </c>
      <c r="AC321" s="148" t="s">
        <v>22</v>
      </c>
      <c r="AD321" s="149"/>
    </row>
    <row r="322" spans="1:30" ht="24" customHeight="1" thickBot="1" thickTop="1">
      <c r="A322" s="138"/>
      <c r="B322" s="171"/>
      <c r="C322" s="138"/>
      <c r="D322" s="139" t="s">
        <v>4</v>
      </c>
      <c r="E322" s="140"/>
      <c r="F322" s="139" t="s">
        <v>5</v>
      </c>
      <c r="G322" s="140"/>
      <c r="H322" s="139" t="s">
        <v>25</v>
      </c>
      <c r="I322" s="140"/>
      <c r="J322" s="139" t="s">
        <v>26</v>
      </c>
      <c r="K322" s="140"/>
      <c r="L322" s="139" t="s">
        <v>27</v>
      </c>
      <c r="M322" s="140"/>
      <c r="N322" s="139" t="s">
        <v>28</v>
      </c>
      <c r="O322" s="140"/>
      <c r="P322" s="139" t="s">
        <v>29</v>
      </c>
      <c r="Q322" s="140"/>
      <c r="R322" s="139" t="s">
        <v>35</v>
      </c>
      <c r="S322" s="140"/>
      <c r="T322" s="139" t="s">
        <v>36</v>
      </c>
      <c r="U322" s="140"/>
      <c r="V322" s="139" t="s">
        <v>37</v>
      </c>
      <c r="W322" s="140"/>
      <c r="X322" s="139" t="s">
        <v>38</v>
      </c>
      <c r="Y322" s="140"/>
      <c r="Z322" s="159" t="s">
        <v>39</v>
      </c>
      <c r="AA322" s="160"/>
      <c r="AB322" s="146"/>
      <c r="AC322" s="150"/>
      <c r="AD322" s="151"/>
    </row>
    <row r="323" spans="1:30" ht="20.25" customHeight="1" thickBot="1" thickTop="1">
      <c r="A323" s="2"/>
      <c r="B323" s="1"/>
      <c r="C323" s="168" t="s">
        <v>33</v>
      </c>
      <c r="D323" s="179"/>
      <c r="E323" s="179"/>
      <c r="F323" s="179"/>
      <c r="G323" s="179"/>
      <c r="H323" s="179"/>
      <c r="I323" s="179"/>
      <c r="J323" s="179"/>
      <c r="K323" s="179"/>
      <c r="L323" s="179"/>
      <c r="M323" s="179"/>
      <c r="N323" s="179"/>
      <c r="O323" s="179"/>
      <c r="P323" s="179"/>
      <c r="Q323" s="179"/>
      <c r="R323" s="179"/>
      <c r="S323" s="179"/>
      <c r="T323" s="179"/>
      <c r="U323" s="179"/>
      <c r="V323" s="179"/>
      <c r="W323" s="179"/>
      <c r="X323" s="179"/>
      <c r="Y323" s="179"/>
      <c r="Z323" s="179"/>
      <c r="AA323" s="180"/>
      <c r="AB323" s="147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6"/>
      <c r="G324" s="4"/>
      <c r="H324" s="37"/>
      <c r="I324" s="16"/>
      <c r="J324" s="36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73"/>
      <c r="AC324" s="162"/>
      <c r="AD324" s="163"/>
    </row>
    <row r="325" spans="1:30" ht="27.75" customHeight="1" thickBot="1" thickTop="1">
      <c r="A325" s="138" t="s">
        <v>6</v>
      </c>
      <c r="B325" s="142" t="s">
        <v>7</v>
      </c>
      <c r="C325" s="7"/>
      <c r="D325" s="65">
        <v>89441</v>
      </c>
      <c r="E325" s="22" t="s">
        <v>24</v>
      </c>
      <c r="F325" s="65">
        <v>87161</v>
      </c>
      <c r="G325" s="22" t="s">
        <v>24</v>
      </c>
      <c r="H325" s="65">
        <v>84658</v>
      </c>
      <c r="I325" s="22" t="s">
        <v>24</v>
      </c>
      <c r="J325" s="65">
        <v>86808</v>
      </c>
      <c r="K325" s="22" t="s">
        <v>24</v>
      </c>
      <c r="L325" s="65">
        <v>88811</v>
      </c>
      <c r="M325" s="22" t="s">
        <v>24</v>
      </c>
      <c r="N325" s="65">
        <v>88772</v>
      </c>
      <c r="O325" s="22" t="s">
        <v>24</v>
      </c>
      <c r="P325" s="65">
        <v>89549</v>
      </c>
      <c r="Q325" s="22" t="s">
        <v>24</v>
      </c>
      <c r="R325" s="65">
        <v>89760</v>
      </c>
      <c r="S325" s="22" t="s">
        <v>24</v>
      </c>
      <c r="T325" s="65">
        <v>85208</v>
      </c>
      <c r="U325" s="22" t="s">
        <v>24</v>
      </c>
      <c r="V325" s="65">
        <v>83770</v>
      </c>
      <c r="W325" s="22" t="s">
        <v>24</v>
      </c>
      <c r="X325" s="65">
        <v>83235</v>
      </c>
      <c r="Y325" s="22" t="s">
        <v>24</v>
      </c>
      <c r="Z325" s="71">
        <v>83164</v>
      </c>
      <c r="AA325" s="49" t="s">
        <v>24</v>
      </c>
      <c r="AB325" s="178"/>
      <c r="AC325" s="181"/>
      <c r="AD325" s="57"/>
    </row>
    <row r="326" spans="1:30" ht="27.75" customHeight="1" thickBot="1" thickTop="1">
      <c r="A326" s="138"/>
      <c r="B326" s="143"/>
      <c r="C326" s="17" t="s">
        <v>19</v>
      </c>
      <c r="D326" s="75">
        <f>D325-Z298</f>
        <v>2404</v>
      </c>
      <c r="E326" s="30">
        <f>D326/Z298</f>
        <v>0.02762043728529246</v>
      </c>
      <c r="F326" s="75">
        <f>F325-D325</f>
        <v>-2280</v>
      </c>
      <c r="G326" s="30">
        <f>F326/D325</f>
        <v>-0.02549166489641216</v>
      </c>
      <c r="H326" s="75">
        <f>H325-F325</f>
        <v>-2503</v>
      </c>
      <c r="I326" s="30">
        <f>H326/F325</f>
        <v>-0.028716972040247358</v>
      </c>
      <c r="J326" s="75">
        <f>J325-H325</f>
        <v>2150</v>
      </c>
      <c r="K326" s="30">
        <f>J326/H325</f>
        <v>0.025396300408703252</v>
      </c>
      <c r="L326" s="75">
        <f>L325-J325</f>
        <v>2003</v>
      </c>
      <c r="M326" s="30">
        <f>L326/J325</f>
        <v>0.023073910238687677</v>
      </c>
      <c r="N326" s="66">
        <f>N325-L325</f>
        <v>-39</v>
      </c>
      <c r="O326" s="42">
        <f>N326/L325</f>
        <v>-0.0004391347918613685</v>
      </c>
      <c r="P326" s="66">
        <f>P325-N325</f>
        <v>777</v>
      </c>
      <c r="Q326" s="42">
        <f>P326/N325</f>
        <v>0.008752759879241203</v>
      </c>
      <c r="R326" s="66">
        <f>R325-P325</f>
        <v>211</v>
      </c>
      <c r="S326" s="42">
        <f>R326/P325</f>
        <v>0.002356251884443154</v>
      </c>
      <c r="T326" s="66">
        <f>T325-R325</f>
        <v>-4552</v>
      </c>
      <c r="U326" s="42">
        <f>T326/R325</f>
        <v>-0.05071301247771836</v>
      </c>
      <c r="V326" s="66">
        <f>V325-T325</f>
        <v>-1438</v>
      </c>
      <c r="W326" s="42">
        <f>V326/T325</f>
        <v>-0.016876349638531594</v>
      </c>
      <c r="X326" s="66">
        <f>X325-V325</f>
        <v>-535</v>
      </c>
      <c r="Y326" s="42">
        <f>X326/V325</f>
        <v>-0.0063865345589113045</v>
      </c>
      <c r="Z326" s="72">
        <f>Z325-X325</f>
        <v>-71</v>
      </c>
      <c r="AA326" s="54">
        <f>Z326/X325</f>
        <v>-0.000853006547726317</v>
      </c>
      <c r="AB326" s="71"/>
      <c r="AC326" s="109"/>
      <c r="AD326" s="108"/>
    </row>
    <row r="327" spans="1:30" ht="27.75" customHeight="1" thickBot="1">
      <c r="A327" s="138"/>
      <c r="B327" s="144"/>
      <c r="C327" s="18" t="s">
        <v>20</v>
      </c>
      <c r="D327" s="67">
        <f>D325-D298</f>
        <v>-6497</v>
      </c>
      <c r="E327" s="31">
        <f>D327/D298</f>
        <v>-0.0677208196960537</v>
      </c>
      <c r="F327" s="67">
        <f>F325-F298</f>
        <v>-7890</v>
      </c>
      <c r="G327" s="31">
        <f>F327/F298</f>
        <v>-0.08300806935224248</v>
      </c>
      <c r="H327" s="67">
        <f>H325-H298</f>
        <v>-8713</v>
      </c>
      <c r="I327" s="31">
        <f>H327/H298</f>
        <v>-0.09331591179274079</v>
      </c>
      <c r="J327" s="67">
        <f>J325-J298</f>
        <v>-4833</v>
      </c>
      <c r="K327" s="31">
        <f>J327/J298</f>
        <v>-0.052738403116508986</v>
      </c>
      <c r="L327" s="67">
        <f>L325-L298</f>
        <v>-1469</v>
      </c>
      <c r="M327" s="31">
        <f>L327/L298</f>
        <v>-0.01627159946832078</v>
      </c>
      <c r="N327" s="67">
        <f>N325-N298</f>
        <v>-601</v>
      </c>
      <c r="O327" s="31">
        <f>N327/N298</f>
        <v>-0.006724626005616909</v>
      </c>
      <c r="P327" s="67">
        <f>P325-P298</f>
        <v>186</v>
      </c>
      <c r="Q327" s="31">
        <f>P327/P298</f>
        <v>0.002081398341595515</v>
      </c>
      <c r="R327" s="67">
        <f>R325-R298</f>
        <v>1467</v>
      </c>
      <c r="S327" s="31">
        <f>R327/R298</f>
        <v>0.016615133702558526</v>
      </c>
      <c r="T327" s="67">
        <f>T325-T298</f>
        <v>-1381</v>
      </c>
      <c r="U327" s="31">
        <f>T327/T298</f>
        <v>-0.01594890805991523</v>
      </c>
      <c r="V327" s="67">
        <f>V325-V298</f>
        <v>-2153</v>
      </c>
      <c r="W327" s="31">
        <f>V327/V298</f>
        <v>-0.025057318762147503</v>
      </c>
      <c r="X327" s="67">
        <f>X325-X298</f>
        <v>-2657</v>
      </c>
      <c r="Y327" s="31">
        <f>X327/X298</f>
        <v>-0.030934196432729474</v>
      </c>
      <c r="Z327" s="67">
        <f>Z325-Z298</f>
        <v>-3873</v>
      </c>
      <c r="AA327" s="31">
        <f>Z327/Z298</f>
        <v>-0.04449831680779438</v>
      </c>
      <c r="AB327" s="119"/>
      <c r="AC327" s="43"/>
      <c r="AD327" s="108"/>
    </row>
    <row r="328" spans="1:30" ht="27.75" customHeight="1" thickBot="1" thickTop="1">
      <c r="A328" s="138" t="s">
        <v>8</v>
      </c>
      <c r="B328" s="142" t="s">
        <v>18</v>
      </c>
      <c r="C328" s="19"/>
      <c r="D328" s="68">
        <v>6598</v>
      </c>
      <c r="E328" s="23" t="s">
        <v>24</v>
      </c>
      <c r="F328" s="68">
        <v>5151</v>
      </c>
      <c r="G328" s="23" t="s">
        <v>24</v>
      </c>
      <c r="H328" s="68">
        <v>2736</v>
      </c>
      <c r="I328" s="23" t="s">
        <v>24</v>
      </c>
      <c r="J328" s="68">
        <v>3563</v>
      </c>
      <c r="K328" s="23" t="s">
        <v>24</v>
      </c>
      <c r="L328" s="68">
        <v>4154</v>
      </c>
      <c r="M328" s="23" t="s">
        <v>24</v>
      </c>
      <c r="N328" s="68">
        <v>5499</v>
      </c>
      <c r="O328" s="23" t="s">
        <v>24</v>
      </c>
      <c r="P328" s="68">
        <v>5307</v>
      </c>
      <c r="Q328" s="23" t="s">
        <v>24</v>
      </c>
      <c r="R328" s="68">
        <v>4065</v>
      </c>
      <c r="S328" s="23" t="s">
        <v>24</v>
      </c>
      <c r="T328" s="68">
        <v>5685</v>
      </c>
      <c r="U328" s="23" t="s">
        <v>24</v>
      </c>
      <c r="V328" s="68">
        <v>4664</v>
      </c>
      <c r="W328" s="23" t="s">
        <v>24</v>
      </c>
      <c r="X328" s="68">
        <v>3396</v>
      </c>
      <c r="Y328" s="23" t="s">
        <v>24</v>
      </c>
      <c r="Z328" s="73">
        <v>3712</v>
      </c>
      <c r="AA328" s="49" t="s">
        <v>24</v>
      </c>
      <c r="AB328" s="39">
        <f>D328+F328+H328+J328+L328+N328+P328+R328+T328+V328+X328+Z328</f>
        <v>54530</v>
      </c>
      <c r="AC328" s="26"/>
      <c r="AD328" s="29"/>
    </row>
    <row r="329" spans="1:30" ht="27.75" customHeight="1" thickBot="1" thickTop="1">
      <c r="A329" s="138"/>
      <c r="B329" s="143"/>
      <c r="C329" s="17" t="s">
        <v>19</v>
      </c>
      <c r="D329" s="75">
        <f>D328-Z301</f>
        <v>2195</v>
      </c>
      <c r="E329" s="30">
        <f>D329/Z301</f>
        <v>0.4985237338178515</v>
      </c>
      <c r="F329" s="75">
        <f>F328-D328</f>
        <v>-1447</v>
      </c>
      <c r="G329" s="30">
        <f>F329/D328</f>
        <v>-0.21930888147923613</v>
      </c>
      <c r="H329" s="75">
        <f>H328-F328</f>
        <v>-2415</v>
      </c>
      <c r="I329" s="30">
        <f>H329/F328</f>
        <v>-0.46884100174723353</v>
      </c>
      <c r="J329" s="75">
        <f>J328-H328</f>
        <v>827</v>
      </c>
      <c r="K329" s="30">
        <f>J329/H328</f>
        <v>0.302266081871345</v>
      </c>
      <c r="L329" s="75">
        <f>L328-J328</f>
        <v>591</v>
      </c>
      <c r="M329" s="30">
        <f>L329/J328</f>
        <v>0.1658714566376649</v>
      </c>
      <c r="N329" s="66">
        <f>N328-L328</f>
        <v>1345</v>
      </c>
      <c r="O329" s="42">
        <f>N329/L328</f>
        <v>0.32378430428502647</v>
      </c>
      <c r="P329" s="66">
        <f>P328-N328</f>
        <v>-192</v>
      </c>
      <c r="Q329" s="42">
        <f>P329/N328</f>
        <v>-0.03491543917075832</v>
      </c>
      <c r="R329" s="66">
        <f>R328-P328</f>
        <v>-1242</v>
      </c>
      <c r="S329" s="42">
        <f>R329/P328</f>
        <v>-0.23403052572074617</v>
      </c>
      <c r="T329" s="66">
        <f>T328-R328</f>
        <v>1620</v>
      </c>
      <c r="U329" s="42">
        <f>T329/R328</f>
        <v>0.3985239852398524</v>
      </c>
      <c r="V329" s="66">
        <f>V328-T328</f>
        <v>-1021</v>
      </c>
      <c r="W329" s="42">
        <f>V329/T328</f>
        <v>-0.17959542656112576</v>
      </c>
      <c r="X329" s="66">
        <f>X328-V328</f>
        <v>-1268</v>
      </c>
      <c r="Y329" s="42">
        <f>X329/V328</f>
        <v>-0.2718696397941681</v>
      </c>
      <c r="Z329" s="72">
        <f>Z328-X328</f>
        <v>316</v>
      </c>
      <c r="AA329" s="54">
        <f>Z329/X328</f>
        <v>0.09305064782096584</v>
      </c>
      <c r="AB329" s="111">
        <f>AB328-D328-F328-H328-J328-L328-N328-P328-R328-T328-V328-X328</f>
        <v>3712</v>
      </c>
      <c r="AC329" s="113"/>
      <c r="AD329" s="114"/>
    </row>
    <row r="330" spans="1:30" ht="27.75" customHeight="1" thickBot="1">
      <c r="A330" s="138"/>
      <c r="B330" s="144"/>
      <c r="C330" s="18" t="s">
        <v>20</v>
      </c>
      <c r="D330" s="67">
        <f>D328-D301</f>
        <v>1179</v>
      </c>
      <c r="E330" s="31">
        <f>D330/D301</f>
        <v>0.2175678169403949</v>
      </c>
      <c r="F330" s="67">
        <f>F328-F301</f>
        <v>489</v>
      </c>
      <c r="G330" s="31">
        <f>F330/F301</f>
        <v>0.1048906048906049</v>
      </c>
      <c r="H330" s="67">
        <f>H328-H301</f>
        <v>-1869</v>
      </c>
      <c r="I330" s="31">
        <f>H330/H301</f>
        <v>-0.4058631921824104</v>
      </c>
      <c r="J330" s="67">
        <f>J328-J301</f>
        <v>-691</v>
      </c>
      <c r="K330" s="31">
        <f>J330/J301</f>
        <v>-0.1624353549600376</v>
      </c>
      <c r="L330" s="67">
        <f>L328-L301</f>
        <v>85</v>
      </c>
      <c r="M330" s="31">
        <f>L330/L301</f>
        <v>0.020889653477512902</v>
      </c>
      <c r="N330" s="67">
        <f>N328-N301</f>
        <v>887</v>
      </c>
      <c r="O330" s="31">
        <f>N330/N301</f>
        <v>0.19232437120555074</v>
      </c>
      <c r="P330" s="67">
        <f>P328-P301</f>
        <v>-300</v>
      </c>
      <c r="Q330" s="31">
        <f>P330/P301</f>
        <v>-0.05350454788657036</v>
      </c>
      <c r="R330" s="67">
        <f>R328-R301</f>
        <v>-715</v>
      </c>
      <c r="S330" s="31">
        <f>R330/R301</f>
        <v>-0.14958158995815898</v>
      </c>
      <c r="T330" s="67">
        <f>T328-T301</f>
        <v>18</v>
      </c>
      <c r="U330" s="31">
        <f>T330/T301</f>
        <v>0.0031762837480148226</v>
      </c>
      <c r="V330" s="67">
        <f>V328-V301</f>
        <v>-1139</v>
      </c>
      <c r="W330" s="31">
        <f>V330/V301</f>
        <v>-0.19627778735136997</v>
      </c>
      <c r="X330" s="67">
        <f>X328-X301</f>
        <v>-1448</v>
      </c>
      <c r="Y330" s="31">
        <f>X330/X301</f>
        <v>-0.2989265070189926</v>
      </c>
      <c r="Z330" s="67">
        <f>Z328-Z301</f>
        <v>-691</v>
      </c>
      <c r="AA330" s="31">
        <f>Z330/Z301</f>
        <v>-0.1569384510560981</v>
      </c>
      <c r="AB330" s="117"/>
      <c r="AC330" s="107"/>
      <c r="AD330" s="3"/>
    </row>
    <row r="331" spans="1:30" ht="27.75" customHeight="1" thickBot="1" thickTop="1">
      <c r="A331" s="138" t="s">
        <v>9</v>
      </c>
      <c r="B331" s="142" t="s">
        <v>16</v>
      </c>
      <c r="C331" s="20"/>
      <c r="D331" s="69">
        <v>1802</v>
      </c>
      <c r="E331" s="23" t="s">
        <v>24</v>
      </c>
      <c r="F331" s="69">
        <v>2479</v>
      </c>
      <c r="G331" s="23" t="s">
        <v>24</v>
      </c>
      <c r="H331" s="69">
        <v>2320</v>
      </c>
      <c r="I331" s="23" t="s">
        <v>24</v>
      </c>
      <c r="J331" s="69">
        <v>914</v>
      </c>
      <c r="K331" s="23" t="s">
        <v>24</v>
      </c>
      <c r="L331" s="69">
        <v>1581</v>
      </c>
      <c r="M331" s="23" t="s">
        <v>24</v>
      </c>
      <c r="N331" s="69">
        <v>2713</v>
      </c>
      <c r="O331" s="23" t="s">
        <v>24</v>
      </c>
      <c r="P331" s="69">
        <v>2654</v>
      </c>
      <c r="Q331" s="23" t="s">
        <v>24</v>
      </c>
      <c r="R331" s="69">
        <v>2361</v>
      </c>
      <c r="S331" s="23" t="s">
        <v>24</v>
      </c>
      <c r="T331" s="69">
        <v>3756</v>
      </c>
      <c r="U331" s="23" t="s">
        <v>24</v>
      </c>
      <c r="V331" s="69">
        <v>3526</v>
      </c>
      <c r="W331" s="23" t="s">
        <v>24</v>
      </c>
      <c r="X331" s="69">
        <v>2746</v>
      </c>
      <c r="Y331" s="23" t="s">
        <v>24</v>
      </c>
      <c r="Z331" s="74">
        <v>2238</v>
      </c>
      <c r="AA331" s="49" t="s">
        <v>24</v>
      </c>
      <c r="AB331" s="39">
        <f>D331+F331+H331+J331+L331+N331+P331+R331+T331+V331+X331+Z331</f>
        <v>29090</v>
      </c>
      <c r="AC331" s="26"/>
      <c r="AD331" s="29"/>
    </row>
    <row r="332" spans="1:30" ht="27.75" customHeight="1" thickBot="1" thickTop="1">
      <c r="A332" s="138"/>
      <c r="B332" s="143"/>
      <c r="C332" s="21" t="s">
        <v>19</v>
      </c>
      <c r="D332" s="75">
        <f>D331-Z304</f>
        <v>-1148</v>
      </c>
      <c r="E332" s="30">
        <f>D332/Z304</f>
        <v>-0.3891525423728814</v>
      </c>
      <c r="F332" s="75">
        <f>F331-D331</f>
        <v>677</v>
      </c>
      <c r="G332" s="30">
        <f>F332/D331</f>
        <v>0.37569367369589346</v>
      </c>
      <c r="H332" s="75">
        <f>H331-F331</f>
        <v>-159</v>
      </c>
      <c r="I332" s="30">
        <f>H332/F331</f>
        <v>-0.06413876563130294</v>
      </c>
      <c r="J332" s="75">
        <f>J331-H331</f>
        <v>-1406</v>
      </c>
      <c r="K332" s="30">
        <f>J332/H331</f>
        <v>-0.6060344827586207</v>
      </c>
      <c r="L332" s="75">
        <f>L331-J331</f>
        <v>667</v>
      </c>
      <c r="M332" s="30">
        <f>L332/J331</f>
        <v>0.7297592997811816</v>
      </c>
      <c r="N332" s="66">
        <f>N331-L331</f>
        <v>1132</v>
      </c>
      <c r="O332" s="42">
        <f>N332/L331</f>
        <v>0.7160025300442757</v>
      </c>
      <c r="P332" s="66">
        <f>P331-N331</f>
        <v>-59</v>
      </c>
      <c r="Q332" s="42">
        <f>P332/N331</f>
        <v>-0.021747143383708072</v>
      </c>
      <c r="R332" s="66">
        <f>R331-P331</f>
        <v>-293</v>
      </c>
      <c r="S332" s="42">
        <f>R332/P331</f>
        <v>-0.11039939713639789</v>
      </c>
      <c r="T332" s="66">
        <f>T331-R331</f>
        <v>1395</v>
      </c>
      <c r="U332" s="42">
        <f>T332/R331</f>
        <v>0.590851334180432</v>
      </c>
      <c r="V332" s="66">
        <f>V331-T331</f>
        <v>-230</v>
      </c>
      <c r="W332" s="42">
        <f>V332/T331</f>
        <v>-0.061235356762513314</v>
      </c>
      <c r="X332" s="66">
        <f>X331-V331</f>
        <v>-780</v>
      </c>
      <c r="Y332" s="42">
        <f>X332/V331</f>
        <v>-0.2212138400453772</v>
      </c>
      <c r="Z332" s="72">
        <f>Z331-X331</f>
        <v>-508</v>
      </c>
      <c r="AA332" s="54">
        <f>Z332/X331</f>
        <v>-0.18499635833940276</v>
      </c>
      <c r="AB332" s="111">
        <f>AB331-D331-F331-H331-J331-L331-N331-P331-R331-T331-V331-X331</f>
        <v>2238</v>
      </c>
      <c r="AC332" s="113"/>
      <c r="AD332" s="114"/>
    </row>
    <row r="333" spans="1:30" ht="27.75" customHeight="1" thickBot="1">
      <c r="A333" s="138"/>
      <c r="B333" s="144"/>
      <c r="C333" s="18" t="s">
        <v>20</v>
      </c>
      <c r="D333" s="67">
        <f>D331-D304</f>
        <v>-676</v>
      </c>
      <c r="E333" s="31">
        <f>D333/D304</f>
        <v>-0.27280064568200163</v>
      </c>
      <c r="F333" s="67">
        <f>F331-F304</f>
        <v>-934</v>
      </c>
      <c r="G333" s="31">
        <f>F333/F304</f>
        <v>-0.2736595370641664</v>
      </c>
      <c r="H333" s="67">
        <f>H331-H304</f>
        <v>-1503</v>
      </c>
      <c r="I333" s="31">
        <f>H333/H304</f>
        <v>-0.39314674339523936</v>
      </c>
      <c r="J333" s="67">
        <f>J331-J304</f>
        <v>-3203</v>
      </c>
      <c r="K333" s="31">
        <f>J333/J304</f>
        <v>-0.7779936847218849</v>
      </c>
      <c r="L333" s="67">
        <f>L331-L304</f>
        <v>-1979</v>
      </c>
      <c r="M333" s="31">
        <f>L333/L304</f>
        <v>-0.5558988764044944</v>
      </c>
      <c r="N333" s="67">
        <f>N331-N304</f>
        <v>-934</v>
      </c>
      <c r="O333" s="31">
        <f>N333/N304</f>
        <v>-0.2561009048533041</v>
      </c>
      <c r="P333" s="67">
        <f>P331-P304</f>
        <v>-505</v>
      </c>
      <c r="Q333" s="31">
        <f>P333/P304</f>
        <v>-0.15986071541627098</v>
      </c>
      <c r="R333" s="67">
        <f>R331-R304</f>
        <v>-1155</v>
      </c>
      <c r="S333" s="31">
        <f>R333/R304</f>
        <v>-0.32849829351535836</v>
      </c>
      <c r="T333" s="67">
        <f>T331-T304</f>
        <v>-1409</v>
      </c>
      <c r="U333" s="31">
        <f>T333/T304</f>
        <v>-0.2727976766698935</v>
      </c>
      <c r="V333" s="67">
        <f>V331-V304</f>
        <v>-334</v>
      </c>
      <c r="W333" s="31">
        <f>V333/V304</f>
        <v>-0.08652849740932643</v>
      </c>
      <c r="X333" s="67">
        <f>X331-X304</f>
        <v>-468</v>
      </c>
      <c r="Y333" s="31">
        <f>X333/X304</f>
        <v>-0.14561294337274425</v>
      </c>
      <c r="Z333" s="67">
        <f>Z331-Z304</f>
        <v>-712</v>
      </c>
      <c r="AA333" s="31">
        <f>Z333/Z304</f>
        <v>-0.24135593220338983</v>
      </c>
      <c r="AB333" s="40"/>
      <c r="AC333" s="48"/>
      <c r="AD333" s="47"/>
    </row>
    <row r="334" spans="1:30" ht="27.75" customHeight="1" thickBot="1" thickTop="1">
      <c r="A334" s="138" t="s">
        <v>10</v>
      </c>
      <c r="B334" s="142" t="s">
        <v>17</v>
      </c>
      <c r="C334" s="20"/>
      <c r="D334" s="69">
        <v>1163</v>
      </c>
      <c r="E334" s="23" t="s">
        <v>24</v>
      </c>
      <c r="F334" s="69">
        <v>1531</v>
      </c>
      <c r="G334" s="23" t="s">
        <v>24</v>
      </c>
      <c r="H334" s="69">
        <v>745</v>
      </c>
      <c r="I334" s="23" t="s">
        <v>24</v>
      </c>
      <c r="J334" s="69">
        <v>222</v>
      </c>
      <c r="K334" s="23" t="s">
        <v>24</v>
      </c>
      <c r="L334" s="69">
        <v>653</v>
      </c>
      <c r="M334" s="23" t="s">
        <v>24</v>
      </c>
      <c r="N334" s="69">
        <v>557</v>
      </c>
      <c r="O334" s="23" t="s">
        <v>24</v>
      </c>
      <c r="P334" s="69">
        <v>838</v>
      </c>
      <c r="Q334" s="23" t="s">
        <v>24</v>
      </c>
      <c r="R334" s="69">
        <v>1878</v>
      </c>
      <c r="S334" s="23" t="s">
        <v>24</v>
      </c>
      <c r="T334" s="69">
        <v>1901</v>
      </c>
      <c r="U334" s="23" t="s">
        <v>24</v>
      </c>
      <c r="V334" s="69">
        <v>1720</v>
      </c>
      <c r="W334" s="23" t="s">
        <v>24</v>
      </c>
      <c r="X334" s="69">
        <v>1018</v>
      </c>
      <c r="Y334" s="23" t="s">
        <v>24</v>
      </c>
      <c r="Z334" s="74">
        <v>830</v>
      </c>
      <c r="AA334" s="49" t="s">
        <v>24</v>
      </c>
      <c r="AB334" s="39">
        <f>D334+F334+H334+J334+L334+N334+P334+R334+T334+V334+X334+Z334</f>
        <v>13056</v>
      </c>
      <c r="AC334" s="26"/>
      <c r="AD334" s="29"/>
    </row>
    <row r="335" spans="1:30" ht="27.75" customHeight="1" thickBot="1" thickTop="1">
      <c r="A335" s="138"/>
      <c r="B335" s="143"/>
      <c r="C335" s="21" t="s">
        <v>19</v>
      </c>
      <c r="D335" s="75">
        <f>D334-Z307</f>
        <v>-117</v>
      </c>
      <c r="E335" s="30">
        <f>D335/Z307</f>
        <v>-0.09140625</v>
      </c>
      <c r="F335" s="75">
        <f>F334-D334</f>
        <v>368</v>
      </c>
      <c r="G335" s="30">
        <f>F335/D334</f>
        <v>0.3164230438521066</v>
      </c>
      <c r="H335" s="75">
        <f>H334-F334</f>
        <v>-786</v>
      </c>
      <c r="I335" s="30">
        <f>H335/F334</f>
        <v>-0.5133899412148922</v>
      </c>
      <c r="J335" s="75">
        <f>J334-H334</f>
        <v>-523</v>
      </c>
      <c r="K335" s="30">
        <f>J335/H334</f>
        <v>-0.702013422818792</v>
      </c>
      <c r="L335" s="75">
        <f>L334-J334</f>
        <v>431</v>
      </c>
      <c r="M335" s="30">
        <f>L335/J334</f>
        <v>1.9414414414414414</v>
      </c>
      <c r="N335" s="66">
        <f>N334-L334</f>
        <v>-96</v>
      </c>
      <c r="O335" s="42">
        <f>N335/L334</f>
        <v>-0.14701378254211334</v>
      </c>
      <c r="P335" s="66">
        <f>P334-N334</f>
        <v>281</v>
      </c>
      <c r="Q335" s="42">
        <f>P335/N334</f>
        <v>0.5044883303411131</v>
      </c>
      <c r="R335" s="66">
        <f>R334-P334</f>
        <v>1040</v>
      </c>
      <c r="S335" s="42">
        <f>R335/P334</f>
        <v>1.2410501193317423</v>
      </c>
      <c r="T335" s="66">
        <f>T334-R334</f>
        <v>23</v>
      </c>
      <c r="U335" s="42">
        <f>T335/R334</f>
        <v>0.012247071352502662</v>
      </c>
      <c r="V335" s="66">
        <f>V334-T334</f>
        <v>-181</v>
      </c>
      <c r="W335" s="42">
        <f>V335/T334</f>
        <v>-0.09521304576538664</v>
      </c>
      <c r="X335" s="66">
        <f>X334-V334</f>
        <v>-702</v>
      </c>
      <c r="Y335" s="42">
        <f>X335/V334</f>
        <v>-0.40813953488372096</v>
      </c>
      <c r="Z335" s="72">
        <f>Z334-X334</f>
        <v>-188</v>
      </c>
      <c r="AA335" s="54">
        <f>Z335/X334</f>
        <v>-0.18467583497053044</v>
      </c>
      <c r="AB335" s="111">
        <f>AB334-D334-F334-H334-J334-L334-N334-P334-R334-T334-V334-X334</f>
        <v>830</v>
      </c>
      <c r="AC335" s="48"/>
      <c r="AD335" s="77"/>
    </row>
    <row r="336" spans="1:30" ht="27.75" customHeight="1" thickBot="1">
      <c r="A336" s="138"/>
      <c r="B336" s="144"/>
      <c r="C336" s="18" t="s">
        <v>20</v>
      </c>
      <c r="D336" s="67">
        <f>D334-D307</f>
        <v>68</v>
      </c>
      <c r="E336" s="31">
        <f>D336/D307</f>
        <v>0.062100456621004566</v>
      </c>
      <c r="F336" s="67">
        <f>F334-F307</f>
        <v>174</v>
      </c>
      <c r="G336" s="31">
        <f>F336/F307</f>
        <v>0.12822402358142962</v>
      </c>
      <c r="H336" s="67">
        <f>H334-H307</f>
        <v>-649</v>
      </c>
      <c r="I336" s="31">
        <f>H336/H307</f>
        <v>-0.4655667144906743</v>
      </c>
      <c r="J336" s="67">
        <f>J334-J307</f>
        <v>-1164</v>
      </c>
      <c r="K336" s="31">
        <f>J336/J307</f>
        <v>-0.8398268398268398</v>
      </c>
      <c r="L336" s="67">
        <f>L334-L307</f>
        <v>-692</v>
      </c>
      <c r="M336" s="31">
        <f>L336/L307</f>
        <v>-0.5144981412639406</v>
      </c>
      <c r="N336" s="67">
        <f>N334-N307</f>
        <v>-139</v>
      </c>
      <c r="O336" s="31">
        <f>N336/N307</f>
        <v>-0.1997126436781609</v>
      </c>
      <c r="P336" s="67">
        <f>P334-P307</f>
        <v>-2272</v>
      </c>
      <c r="Q336" s="31">
        <f>P336/P307</f>
        <v>-0.7305466237942122</v>
      </c>
      <c r="R336" s="67">
        <f>R334-R307</f>
        <v>-1080</v>
      </c>
      <c r="S336" s="31">
        <f>R336/R307</f>
        <v>-0.36511156186612576</v>
      </c>
      <c r="T336" s="67">
        <f>T334-T307</f>
        <v>157</v>
      </c>
      <c r="U336" s="31">
        <f>T336/T307</f>
        <v>0.09002293577981652</v>
      </c>
      <c r="V336" s="67">
        <f>V334-V307</f>
        <v>357</v>
      </c>
      <c r="W336" s="31">
        <f>V336/V307</f>
        <v>0.2619222303741746</v>
      </c>
      <c r="X336" s="67">
        <f>X334-X307</f>
        <v>-196</v>
      </c>
      <c r="Y336" s="31">
        <f>X336/X307</f>
        <v>-0.1614497528830313</v>
      </c>
      <c r="Z336" s="67">
        <f>Z334-Z307</f>
        <v>-450</v>
      </c>
      <c r="AA336" s="31">
        <f>Z336/Z307</f>
        <v>-0.3515625</v>
      </c>
      <c r="AB336" s="40"/>
      <c r="AC336" s="76"/>
      <c r="AD336" s="47"/>
    </row>
    <row r="337" spans="1:30" ht="27.75" customHeight="1" thickBot="1" thickTop="1">
      <c r="A337" s="138" t="s">
        <v>11</v>
      </c>
      <c r="B337" s="142" t="s">
        <v>15</v>
      </c>
      <c r="C337" s="20"/>
      <c r="D337" s="69">
        <v>4752</v>
      </c>
      <c r="E337" s="23" t="s">
        <v>24</v>
      </c>
      <c r="F337" s="69">
        <v>3575</v>
      </c>
      <c r="G337" s="23" t="s">
        <v>24</v>
      </c>
      <c r="H337" s="69">
        <v>2162</v>
      </c>
      <c r="I337" s="23" t="s">
        <v>24</v>
      </c>
      <c r="J337" s="69">
        <v>3375</v>
      </c>
      <c r="K337" s="23" t="s">
        <v>24</v>
      </c>
      <c r="L337" s="69">
        <v>3528</v>
      </c>
      <c r="M337" s="23" t="s">
        <v>24</v>
      </c>
      <c r="N337" s="69">
        <v>3879</v>
      </c>
      <c r="O337" s="23" t="s">
        <v>24</v>
      </c>
      <c r="P337" s="69">
        <v>3677</v>
      </c>
      <c r="Q337" s="23" t="s">
        <v>24</v>
      </c>
      <c r="R337" s="69">
        <v>2897</v>
      </c>
      <c r="S337" s="23" t="s">
        <v>24</v>
      </c>
      <c r="T337" s="69">
        <v>4094</v>
      </c>
      <c r="U337" s="23" t="s">
        <v>24</v>
      </c>
      <c r="V337" s="69">
        <v>3482</v>
      </c>
      <c r="W337" s="23" t="s">
        <v>24</v>
      </c>
      <c r="X337" s="69">
        <v>2591</v>
      </c>
      <c r="Y337" s="23" t="s">
        <v>24</v>
      </c>
      <c r="Z337" s="74">
        <v>3001</v>
      </c>
      <c r="AA337" s="49" t="s">
        <v>24</v>
      </c>
      <c r="AB337" s="39">
        <f>D337+F337+H337+J337+L337+N337+P337+R337+T337+V337+X337+Z337</f>
        <v>41013</v>
      </c>
      <c r="AC337" s="26"/>
      <c r="AD337" s="29"/>
    </row>
    <row r="338" spans="1:30" ht="27.75" customHeight="1" thickBot="1" thickTop="1">
      <c r="A338" s="138"/>
      <c r="B338" s="143"/>
      <c r="C338" s="21" t="s">
        <v>19</v>
      </c>
      <c r="D338" s="75">
        <f>D337-Z310</f>
        <v>1380</v>
      </c>
      <c r="E338" s="30">
        <f>D338/Z310</f>
        <v>0.4092526690391459</v>
      </c>
      <c r="F338" s="75">
        <f>F337-D337</f>
        <v>-1177</v>
      </c>
      <c r="G338" s="30">
        <f>F338/D337</f>
        <v>-0.24768518518518517</v>
      </c>
      <c r="H338" s="75">
        <f>H337-F337</f>
        <v>-1413</v>
      </c>
      <c r="I338" s="30">
        <f>H338/F337</f>
        <v>-0.3952447552447552</v>
      </c>
      <c r="J338" s="75">
        <f>J337-H337</f>
        <v>1213</v>
      </c>
      <c r="K338" s="30">
        <f>J338/H337</f>
        <v>0.561054579093432</v>
      </c>
      <c r="L338" s="75">
        <f>L337-J337</f>
        <v>153</v>
      </c>
      <c r="M338" s="30">
        <f>L338/J337</f>
        <v>0.04533333333333334</v>
      </c>
      <c r="N338" s="66">
        <f>N337-L337</f>
        <v>351</v>
      </c>
      <c r="O338" s="42">
        <f>N338/L337</f>
        <v>0.09948979591836735</v>
      </c>
      <c r="P338" s="66">
        <f>P337-N337</f>
        <v>-202</v>
      </c>
      <c r="Q338" s="42">
        <f>P338/N337</f>
        <v>-0.05207527713328177</v>
      </c>
      <c r="R338" s="66">
        <f>R337-P337</f>
        <v>-780</v>
      </c>
      <c r="S338" s="42">
        <f>R338/P337</f>
        <v>-0.21212945335871636</v>
      </c>
      <c r="T338" s="66">
        <f>T337-R337</f>
        <v>1197</v>
      </c>
      <c r="U338" s="42">
        <f>T338/R337</f>
        <v>0.41318605453917845</v>
      </c>
      <c r="V338" s="66">
        <f>V337-T337</f>
        <v>-612</v>
      </c>
      <c r="W338" s="42">
        <f>V338/T337</f>
        <v>-0.14948705422569614</v>
      </c>
      <c r="X338" s="66">
        <f>X337-V337</f>
        <v>-891</v>
      </c>
      <c r="Y338" s="42">
        <f>X338/V337</f>
        <v>-0.2558874210224009</v>
      </c>
      <c r="Z338" s="72">
        <f>Z337-X337</f>
        <v>410</v>
      </c>
      <c r="AA338" s="54">
        <f>Z338/X337</f>
        <v>0.15824006175221922</v>
      </c>
      <c r="AB338" s="111">
        <f>AB337-D337-F337-H337-J337-L337-N337-P337-R337-T337-V337-X337</f>
        <v>3001</v>
      </c>
      <c r="AC338" s="12"/>
      <c r="AD338" s="77"/>
    </row>
    <row r="339" spans="1:29" ht="27.75" customHeight="1" thickBot="1">
      <c r="A339" s="138"/>
      <c r="B339" s="144"/>
      <c r="C339" s="18" t="s">
        <v>20</v>
      </c>
      <c r="D339" s="67">
        <f>D337-D310</f>
        <v>583</v>
      </c>
      <c r="E339" s="31">
        <f>D339/D310</f>
        <v>0.13984168865435356</v>
      </c>
      <c r="F339" s="67">
        <f>F337-F310</f>
        <v>201</v>
      </c>
      <c r="G339" s="31">
        <f>F339/F310</f>
        <v>0.059573206876111444</v>
      </c>
      <c r="H339" s="67">
        <f>H337-H310</f>
        <v>-1341</v>
      </c>
      <c r="I339" s="31">
        <f>H339/H310</f>
        <v>-0.38281473023123036</v>
      </c>
      <c r="J339" s="67">
        <f>J337-J310</f>
        <v>107</v>
      </c>
      <c r="K339" s="31">
        <f>J339/J310</f>
        <v>0.03274173806609547</v>
      </c>
      <c r="L339" s="67">
        <f>L337-L310</f>
        <v>435</v>
      </c>
      <c r="M339" s="31">
        <f>L339/L310</f>
        <v>0.14064015518913675</v>
      </c>
      <c r="N339" s="67">
        <f>N337-N310</f>
        <v>1160</v>
      </c>
      <c r="O339" s="31">
        <f>N339/N310</f>
        <v>0.4266274365575579</v>
      </c>
      <c r="P339" s="67">
        <f>P337-P310</f>
        <v>-12</v>
      </c>
      <c r="Q339" s="31">
        <f>P339/P310</f>
        <v>-0.003252914068853348</v>
      </c>
      <c r="R339" s="67">
        <f>R337-R310</f>
        <v>-324</v>
      </c>
      <c r="S339" s="31">
        <f>R339/R310</f>
        <v>-0.10058987891959019</v>
      </c>
      <c r="T339" s="67">
        <f>T337-T310</f>
        <v>96</v>
      </c>
      <c r="U339" s="31">
        <f>T339/T310</f>
        <v>0.0240120060030015</v>
      </c>
      <c r="V339" s="67">
        <f>V337-V310</f>
        <v>-648</v>
      </c>
      <c r="W339" s="31">
        <f>V339/V310</f>
        <v>-0.1569007263922518</v>
      </c>
      <c r="X339" s="67">
        <f>X337-X310</f>
        <v>-966</v>
      </c>
      <c r="Y339" s="31">
        <f>X339/X310</f>
        <v>-0.27157717177396684</v>
      </c>
      <c r="Z339" s="67">
        <f>Z337-Z310</f>
        <v>-371</v>
      </c>
      <c r="AA339" s="31">
        <f>Z339/Z310</f>
        <v>-0.11002372479240807</v>
      </c>
      <c r="AB339" s="10"/>
      <c r="AC339" s="9"/>
    </row>
    <row r="340" spans="1:29" ht="27.75" customHeight="1" thickBot="1">
      <c r="A340" s="141" t="s">
        <v>12</v>
      </c>
      <c r="B340" s="154"/>
      <c r="C340" s="154"/>
      <c r="D340" s="154"/>
      <c r="E340" s="154"/>
      <c r="F340" s="154"/>
      <c r="G340" s="154"/>
      <c r="H340" s="154"/>
      <c r="I340" s="154"/>
      <c r="J340" s="154"/>
      <c r="K340" s="154"/>
      <c r="L340" s="154"/>
      <c r="M340" s="154"/>
      <c r="N340" s="154"/>
      <c r="O340" s="154"/>
      <c r="P340" s="154"/>
      <c r="Q340" s="154"/>
      <c r="R340" s="154"/>
      <c r="S340" s="154"/>
      <c r="T340" s="154"/>
      <c r="U340" s="154"/>
      <c r="V340" s="154"/>
      <c r="W340" s="154"/>
      <c r="X340" s="154"/>
      <c r="Y340" s="154"/>
      <c r="Z340" s="154"/>
      <c r="AA340" s="154"/>
      <c r="AB340" s="10"/>
      <c r="AC340" s="9"/>
    </row>
    <row r="341" spans="1:29" ht="27.75" customHeight="1" thickBot="1">
      <c r="A341" s="138" t="s">
        <v>13</v>
      </c>
      <c r="B341" s="142" t="s">
        <v>14</v>
      </c>
      <c r="C341" s="5"/>
      <c r="D341" s="69">
        <v>2595</v>
      </c>
      <c r="E341" s="23" t="s">
        <v>24</v>
      </c>
      <c r="F341" s="69">
        <v>2786</v>
      </c>
      <c r="G341" s="23" t="s">
        <v>24</v>
      </c>
      <c r="H341" s="69">
        <v>2537</v>
      </c>
      <c r="I341" s="23" t="s">
        <v>24</v>
      </c>
      <c r="J341" s="69">
        <v>2790</v>
      </c>
      <c r="K341" s="23" t="s">
        <v>24</v>
      </c>
      <c r="L341" s="69">
        <v>3660</v>
      </c>
      <c r="M341" s="23" t="s">
        <v>24</v>
      </c>
      <c r="N341" s="69">
        <v>3786</v>
      </c>
      <c r="O341" s="23" t="s">
        <v>24</v>
      </c>
      <c r="P341" s="69">
        <v>3840</v>
      </c>
      <c r="Q341" s="23" t="s">
        <v>24</v>
      </c>
      <c r="R341" s="69">
        <v>3860</v>
      </c>
      <c r="S341" s="23" t="s">
        <v>24</v>
      </c>
      <c r="T341" s="69">
        <v>4209</v>
      </c>
      <c r="U341" s="23" t="s">
        <v>24</v>
      </c>
      <c r="V341" s="69">
        <v>4060</v>
      </c>
      <c r="W341" s="23" t="s">
        <v>24</v>
      </c>
      <c r="X341" s="69">
        <v>4349</v>
      </c>
      <c r="Y341" s="23" t="s">
        <v>24</v>
      </c>
      <c r="Z341" s="82">
        <v>4031</v>
      </c>
      <c r="AA341" s="83" t="s">
        <v>24</v>
      </c>
      <c r="AB341" s="10"/>
      <c r="AC341" s="9"/>
    </row>
    <row r="342" spans="1:29" ht="27.75" customHeight="1" thickBot="1" thickTop="1">
      <c r="A342" s="138"/>
      <c r="B342" s="143"/>
      <c r="C342" s="21" t="s">
        <v>19</v>
      </c>
      <c r="D342" s="75">
        <f>D341-Z314</f>
        <v>196</v>
      </c>
      <c r="E342" s="30">
        <f>D342/Z314</f>
        <v>0.08170070862859524</v>
      </c>
      <c r="F342" s="75">
        <f>F341-D341</f>
        <v>191</v>
      </c>
      <c r="G342" s="30">
        <f>F342/D341</f>
        <v>0.07360308285163776</v>
      </c>
      <c r="H342" s="75">
        <f>H341-F341</f>
        <v>-249</v>
      </c>
      <c r="I342" s="30">
        <f>H342/F341</f>
        <v>-0.08937544867193109</v>
      </c>
      <c r="J342" s="75">
        <f>J341-H341</f>
        <v>253</v>
      </c>
      <c r="K342" s="30">
        <f>J342/H341</f>
        <v>0.09972408356326369</v>
      </c>
      <c r="L342" s="75">
        <f>L341-J341</f>
        <v>870</v>
      </c>
      <c r="M342" s="30">
        <f>L342/J341</f>
        <v>0.3118279569892473</v>
      </c>
      <c r="N342" s="66">
        <f>N341-L341</f>
        <v>126</v>
      </c>
      <c r="O342" s="42">
        <f>N342/L341</f>
        <v>0.03442622950819672</v>
      </c>
      <c r="P342" s="66">
        <f>P341-N341</f>
        <v>54</v>
      </c>
      <c r="Q342" s="42">
        <f>P342/N341</f>
        <v>0.014263074484944533</v>
      </c>
      <c r="R342" s="66">
        <f>R341-P341</f>
        <v>20</v>
      </c>
      <c r="S342" s="42">
        <f>R342/P341</f>
        <v>0.005208333333333333</v>
      </c>
      <c r="T342" s="66">
        <f>T341-R341</f>
        <v>349</v>
      </c>
      <c r="U342" s="42">
        <f>T342/R341</f>
        <v>0.09041450777202073</v>
      </c>
      <c r="V342" s="66">
        <f>V341-T341</f>
        <v>-149</v>
      </c>
      <c r="W342" s="42">
        <f>V342/T341</f>
        <v>-0.03540033262057496</v>
      </c>
      <c r="X342" s="66">
        <f>X341-V341</f>
        <v>289</v>
      </c>
      <c r="Y342" s="42">
        <f>X342/V341</f>
        <v>0.07118226600985221</v>
      </c>
      <c r="Z342" s="72">
        <f>Z341-X341</f>
        <v>-318</v>
      </c>
      <c r="AA342" s="54">
        <f>Z342/X341</f>
        <v>-0.07312025753046678</v>
      </c>
      <c r="AB342" s="10"/>
      <c r="AC342" s="9"/>
    </row>
    <row r="343" spans="1:29" ht="27.75" customHeight="1" thickBot="1">
      <c r="A343" s="138"/>
      <c r="B343" s="144"/>
      <c r="C343" s="18" t="s">
        <v>20</v>
      </c>
      <c r="D343" s="67">
        <f>D341-D314</f>
        <v>876</v>
      </c>
      <c r="E343" s="31">
        <f>D343/D314</f>
        <v>0.5095986038394416</v>
      </c>
      <c r="F343" s="67">
        <f>F341-F314</f>
        <v>1010</v>
      </c>
      <c r="G343" s="31">
        <f>F343/F314</f>
        <v>0.5686936936936937</v>
      </c>
      <c r="H343" s="67">
        <f>H341-H314</f>
        <v>475</v>
      </c>
      <c r="I343" s="31">
        <f>H343/H314</f>
        <v>0.23035887487875847</v>
      </c>
      <c r="J343" s="67">
        <f>J341-J314</f>
        <v>962</v>
      </c>
      <c r="K343" s="31">
        <f>J343/J314</f>
        <v>0.526258205689278</v>
      </c>
      <c r="L343" s="67">
        <f>L341-L314</f>
        <v>1858</v>
      </c>
      <c r="M343" s="31">
        <f>L343/L314</f>
        <v>1.0310765815760266</v>
      </c>
      <c r="N343" s="67">
        <f>N341-N314</f>
        <v>1805</v>
      </c>
      <c r="O343" s="31">
        <f>N343/N314</f>
        <v>0.9111559818273599</v>
      </c>
      <c r="P343" s="67">
        <f>P341-P314</f>
        <v>1673</v>
      </c>
      <c r="Q343" s="31">
        <f>P343/P314</f>
        <v>0.7720350715274573</v>
      </c>
      <c r="R343" s="67">
        <f>R341-R314</f>
        <v>1746</v>
      </c>
      <c r="S343" s="31">
        <f>R343/R314</f>
        <v>0.825922421948912</v>
      </c>
      <c r="T343" s="67">
        <f>T341-T314</f>
        <v>1582</v>
      </c>
      <c r="U343" s="31">
        <f>T343/T314</f>
        <v>0.6022078416444614</v>
      </c>
      <c r="V343" s="67">
        <f>V341-V314</f>
        <v>1378</v>
      </c>
      <c r="W343" s="31">
        <f>V343/V314</f>
        <v>0.5137956748695004</v>
      </c>
      <c r="X343" s="67">
        <f>X341-X314</f>
        <v>1785</v>
      </c>
      <c r="Y343" s="31">
        <f>X343/X314</f>
        <v>0.6961778471138845</v>
      </c>
      <c r="Z343" s="67">
        <f>Z341-Z314</f>
        <v>1632</v>
      </c>
      <c r="AA343" s="31">
        <f>Z343/Z314</f>
        <v>0.6802834514380992</v>
      </c>
      <c r="AB343" s="10"/>
      <c r="AC343" s="9"/>
    </row>
    <row r="345" ht="13.5" thickBot="1"/>
    <row r="346" spans="1:30" ht="27.75" customHeight="1" thickBot="1" thickTop="1">
      <c r="A346" s="188" t="s">
        <v>103</v>
      </c>
      <c r="B346" s="188"/>
      <c r="C346" s="188"/>
      <c r="D346" s="188"/>
      <c r="E346" s="188"/>
      <c r="F346" s="188"/>
      <c r="G346" s="188"/>
      <c r="H346" s="188"/>
      <c r="I346" s="188"/>
      <c r="J346" s="188"/>
      <c r="K346" s="188"/>
      <c r="L346" s="189"/>
      <c r="M346" s="189"/>
      <c r="N346" s="189"/>
      <c r="O346" s="189"/>
      <c r="P346" s="189"/>
      <c r="Q346" s="189"/>
      <c r="R346" s="189"/>
      <c r="S346" s="189"/>
      <c r="T346" s="189"/>
      <c r="U346" s="189"/>
      <c r="V346" s="189"/>
      <c r="W346" s="189"/>
      <c r="X346" s="189"/>
      <c r="Y346" s="189"/>
      <c r="Z346" s="189"/>
      <c r="AA346" s="189"/>
      <c r="AB346" s="189"/>
      <c r="AC346" s="189"/>
      <c r="AD346" s="189"/>
    </row>
    <row r="347" spans="4:14" ht="14.25" thickBot="1" thickTop="1">
      <c r="D347" s="6"/>
      <c r="F347" s="6"/>
      <c r="H347" s="6"/>
      <c r="J347" s="6"/>
      <c r="L347" s="6"/>
      <c r="N347" s="6"/>
    </row>
    <row r="348" spans="1:30" ht="27.75" customHeight="1" thickBot="1">
      <c r="A348" s="138" t="s">
        <v>0</v>
      </c>
      <c r="B348" s="166" t="s">
        <v>1</v>
      </c>
      <c r="C348" s="153"/>
      <c r="D348" s="141" t="s">
        <v>101</v>
      </c>
      <c r="E348" s="154"/>
      <c r="F348" s="154"/>
      <c r="G348" s="154"/>
      <c r="H348" s="154"/>
      <c r="I348" s="154"/>
      <c r="J348" s="154"/>
      <c r="K348" s="154"/>
      <c r="L348" s="154"/>
      <c r="M348" s="154"/>
      <c r="N348" s="154"/>
      <c r="O348" s="154"/>
      <c r="P348" s="154"/>
      <c r="Q348" s="154"/>
      <c r="R348" s="154"/>
      <c r="S348" s="154"/>
      <c r="T348" s="154"/>
      <c r="U348" s="154"/>
      <c r="V348" s="154"/>
      <c r="W348" s="154"/>
      <c r="X348" s="154"/>
      <c r="Y348" s="154"/>
      <c r="Z348" s="154"/>
      <c r="AA348" s="155"/>
      <c r="AB348" s="145" t="s">
        <v>21</v>
      </c>
      <c r="AC348" s="148" t="s">
        <v>22</v>
      </c>
      <c r="AD348" s="149"/>
    </row>
    <row r="349" spans="1:30" ht="27.75" customHeight="1" thickBot="1" thickTop="1">
      <c r="A349" s="138"/>
      <c r="B349" s="171"/>
      <c r="C349" s="138"/>
      <c r="D349" s="139" t="s">
        <v>4</v>
      </c>
      <c r="E349" s="140"/>
      <c r="F349" s="139" t="s">
        <v>5</v>
      </c>
      <c r="G349" s="140"/>
      <c r="H349" s="139" t="s">
        <v>25</v>
      </c>
      <c r="I349" s="140"/>
      <c r="J349" s="139" t="s">
        <v>26</v>
      </c>
      <c r="K349" s="140"/>
      <c r="L349" s="139" t="s">
        <v>27</v>
      </c>
      <c r="M349" s="140"/>
      <c r="N349" s="139" t="s">
        <v>28</v>
      </c>
      <c r="O349" s="140"/>
      <c r="P349" s="139" t="s">
        <v>29</v>
      </c>
      <c r="Q349" s="140"/>
      <c r="R349" s="139" t="s">
        <v>35</v>
      </c>
      <c r="S349" s="140"/>
      <c r="T349" s="139" t="s">
        <v>36</v>
      </c>
      <c r="U349" s="140"/>
      <c r="V349" s="139" t="s">
        <v>37</v>
      </c>
      <c r="W349" s="140"/>
      <c r="X349" s="139" t="s">
        <v>38</v>
      </c>
      <c r="Y349" s="140"/>
      <c r="Z349" s="159" t="s">
        <v>39</v>
      </c>
      <c r="AA349" s="160"/>
      <c r="AB349" s="146"/>
      <c r="AC349" s="150"/>
      <c r="AD349" s="151"/>
    </row>
    <row r="350" spans="1:30" ht="27.75" customHeight="1" thickBot="1" thickTop="1">
      <c r="A350" s="2"/>
      <c r="B350" s="1"/>
      <c r="C350" s="168" t="s">
        <v>33</v>
      </c>
      <c r="D350" s="179"/>
      <c r="E350" s="179"/>
      <c r="F350" s="179"/>
      <c r="G350" s="179"/>
      <c r="H350" s="179"/>
      <c r="I350" s="179"/>
      <c r="J350" s="179"/>
      <c r="K350" s="179"/>
      <c r="L350" s="179"/>
      <c r="M350" s="179"/>
      <c r="N350" s="179"/>
      <c r="O350" s="179"/>
      <c r="P350" s="179"/>
      <c r="Q350" s="179"/>
      <c r="R350" s="179"/>
      <c r="S350" s="179"/>
      <c r="T350" s="179"/>
      <c r="U350" s="179"/>
      <c r="V350" s="179"/>
      <c r="W350" s="179"/>
      <c r="X350" s="179"/>
      <c r="Y350" s="179"/>
      <c r="Z350" s="179"/>
      <c r="AA350" s="180"/>
      <c r="AB350" s="147"/>
      <c r="AC350" s="24" t="s">
        <v>23</v>
      </c>
      <c r="AD350" s="25" t="s">
        <v>24</v>
      </c>
    </row>
    <row r="351" spans="1:30" ht="13.5" thickBot="1">
      <c r="A351" s="3"/>
      <c r="B351" s="3"/>
      <c r="C351" s="3"/>
      <c r="D351" s="6"/>
      <c r="E351" s="3"/>
      <c r="F351" s="36"/>
      <c r="G351" s="4"/>
      <c r="H351" s="37"/>
      <c r="I351" s="16"/>
      <c r="J351" s="36"/>
      <c r="K351" s="4"/>
      <c r="L351" s="6"/>
      <c r="M351" s="3"/>
      <c r="N351" s="6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173"/>
      <c r="AC351" s="162"/>
      <c r="AD351" s="163"/>
    </row>
    <row r="352" spans="1:30" ht="27.75" customHeight="1" thickBot="1" thickTop="1">
      <c r="A352" s="138" t="s">
        <v>6</v>
      </c>
      <c r="B352" s="142" t="s">
        <v>7</v>
      </c>
      <c r="C352" s="7"/>
      <c r="D352" s="65">
        <v>82898</v>
      </c>
      <c r="E352" s="22" t="s">
        <v>24</v>
      </c>
      <c r="F352" s="65">
        <v>81984</v>
      </c>
      <c r="G352" s="22" t="s">
        <v>24</v>
      </c>
      <c r="H352" s="65">
        <v>81053</v>
      </c>
      <c r="I352" s="22" t="s">
        <v>24</v>
      </c>
      <c r="J352" s="65">
        <v>80129</v>
      </c>
      <c r="K352" s="22" t="s">
        <v>24</v>
      </c>
      <c r="L352" s="65">
        <v>77455</v>
      </c>
      <c r="M352" s="22" t="s">
        <v>24</v>
      </c>
      <c r="N352" s="65">
        <v>75681</v>
      </c>
      <c r="O352" s="22" t="s">
        <v>24</v>
      </c>
      <c r="P352" s="65">
        <v>75108</v>
      </c>
      <c r="Q352" s="22" t="s">
        <v>24</v>
      </c>
      <c r="R352" s="65">
        <v>73913</v>
      </c>
      <c r="S352" s="22" t="s">
        <v>24</v>
      </c>
      <c r="T352" s="65">
        <v>72240</v>
      </c>
      <c r="U352" s="22" t="s">
        <v>24</v>
      </c>
      <c r="V352" s="65">
        <v>71477</v>
      </c>
      <c r="W352" s="22" t="s">
        <v>24</v>
      </c>
      <c r="X352" s="65">
        <v>70476</v>
      </c>
      <c r="Y352" s="22" t="s">
        <v>24</v>
      </c>
      <c r="Z352" s="71">
        <v>69987</v>
      </c>
      <c r="AA352" s="49" t="s">
        <v>24</v>
      </c>
      <c r="AB352" s="178"/>
      <c r="AC352" s="181"/>
      <c r="AD352" s="57"/>
    </row>
    <row r="353" spans="1:30" ht="27.75" customHeight="1" thickBot="1" thickTop="1">
      <c r="A353" s="138"/>
      <c r="B353" s="143"/>
      <c r="C353" s="17" t="s">
        <v>19</v>
      </c>
      <c r="D353" s="75">
        <f>D352-Z325</f>
        <v>-266</v>
      </c>
      <c r="E353" s="30">
        <f>D353/Z325</f>
        <v>-0.003198499350680583</v>
      </c>
      <c r="F353" s="75">
        <f>F352-D352</f>
        <v>-914</v>
      </c>
      <c r="G353" s="30">
        <f>F353/D352</f>
        <v>-0.011025597722502353</v>
      </c>
      <c r="H353" s="75">
        <f>H352-F352</f>
        <v>-931</v>
      </c>
      <c r="I353" s="30">
        <f>H353/F352</f>
        <v>-0.011355874316939891</v>
      </c>
      <c r="J353" s="75">
        <f>J352-H352</f>
        <v>-924</v>
      </c>
      <c r="K353" s="30">
        <f>J353/H352</f>
        <v>-0.011399948182053718</v>
      </c>
      <c r="L353" s="75">
        <f>L352-J352</f>
        <v>-2674</v>
      </c>
      <c r="M353" s="30">
        <f>L353/J352</f>
        <v>-0.03337118895780554</v>
      </c>
      <c r="N353" s="66">
        <f>N352-L352</f>
        <v>-1774</v>
      </c>
      <c r="O353" s="42">
        <f>N353/L352</f>
        <v>-0.022903621457620555</v>
      </c>
      <c r="P353" s="66">
        <f>P352-N352</f>
        <v>-573</v>
      </c>
      <c r="Q353" s="42">
        <f>P353/N352</f>
        <v>-0.007571253022555199</v>
      </c>
      <c r="R353" s="66">
        <f>R352-P352</f>
        <v>-1195</v>
      </c>
      <c r="S353" s="42">
        <f>R353/P352</f>
        <v>-0.015910422325185067</v>
      </c>
      <c r="T353" s="66">
        <f>T352-R352</f>
        <v>-1673</v>
      </c>
      <c r="U353" s="42">
        <f>T353/R352</f>
        <v>-0.022634719196893645</v>
      </c>
      <c r="V353" s="66">
        <f>V352-T352</f>
        <v>-763</v>
      </c>
      <c r="W353" s="42">
        <f>V353/T352</f>
        <v>-0.01056201550387597</v>
      </c>
      <c r="X353" s="66">
        <f>X352-V352</f>
        <v>-1001</v>
      </c>
      <c r="Y353" s="42">
        <f>X353/V352</f>
        <v>-0.014004504945646852</v>
      </c>
      <c r="Z353" s="72">
        <f>Z352-X352</f>
        <v>-489</v>
      </c>
      <c r="AA353" s="54">
        <f>Z353/X352</f>
        <v>-0.006938532266303423</v>
      </c>
      <c r="AB353" s="71"/>
      <c r="AC353" s="109"/>
      <c r="AD353" s="108"/>
    </row>
    <row r="354" spans="1:30" ht="27.75" customHeight="1" thickBot="1">
      <c r="A354" s="138"/>
      <c r="B354" s="144"/>
      <c r="C354" s="18" t="s">
        <v>20</v>
      </c>
      <c r="D354" s="67">
        <f>D352-D325</f>
        <v>-6543</v>
      </c>
      <c r="E354" s="31">
        <f>D354/D325</f>
        <v>-0.07315436991983543</v>
      </c>
      <c r="F354" s="67">
        <f>F352-F325</f>
        <v>-5177</v>
      </c>
      <c r="G354" s="31">
        <f>F354/F325</f>
        <v>-0.05939583070409931</v>
      </c>
      <c r="H354" s="67">
        <f>H352-H325</f>
        <v>-3605</v>
      </c>
      <c r="I354" s="31">
        <f>H354/H325</f>
        <v>-0.042583099057383826</v>
      </c>
      <c r="J354" s="67">
        <f>J352-J325</f>
        <v>-6679</v>
      </c>
      <c r="K354" s="31">
        <f>J354/J325</f>
        <v>-0.07693991337203944</v>
      </c>
      <c r="L354" s="67">
        <f>L352-L325</f>
        <v>-11356</v>
      </c>
      <c r="M354" s="31">
        <f>L354/L325</f>
        <v>-0.12786704349686412</v>
      </c>
      <c r="N354" s="67">
        <f>N352-N325</f>
        <v>-13091</v>
      </c>
      <c r="O354" s="31">
        <f>N354/N325</f>
        <v>-0.14746766998603164</v>
      </c>
      <c r="P354" s="67">
        <f>P352-P325</f>
        <v>-14441</v>
      </c>
      <c r="Q354" s="31">
        <f>P354/P325</f>
        <v>-0.16126366570257625</v>
      </c>
      <c r="R354" s="67">
        <f>R352-R325</f>
        <v>-15847</v>
      </c>
      <c r="S354" s="31">
        <f>R354/R325</f>
        <v>-0.17654857397504456</v>
      </c>
      <c r="T354" s="67">
        <f>T352-T325</f>
        <v>-12968</v>
      </c>
      <c r="U354" s="31">
        <f>T354/T325</f>
        <v>-0.15219228241479674</v>
      </c>
      <c r="V354" s="67">
        <f>V352-V325</f>
        <v>-12293</v>
      </c>
      <c r="W354" s="31">
        <f>V354/V325</f>
        <v>-0.14674704548167603</v>
      </c>
      <c r="X354" s="67">
        <f>X352-X325</f>
        <v>-12759</v>
      </c>
      <c r="Y354" s="31">
        <f>X354/X325</f>
        <v>-0.15328888087943773</v>
      </c>
      <c r="Z354" s="67">
        <f>Z352-Z325</f>
        <v>-13177</v>
      </c>
      <c r="AA354" s="31">
        <f>Z354/Z325</f>
        <v>-0.15844596219518062</v>
      </c>
      <c r="AB354" s="119"/>
      <c r="AC354" s="43"/>
      <c r="AD354" s="108"/>
    </row>
    <row r="355" spans="1:30" ht="27.75" customHeight="1" thickBot="1" thickTop="1">
      <c r="A355" s="138" t="s">
        <v>8</v>
      </c>
      <c r="B355" s="142" t="s">
        <v>18</v>
      </c>
      <c r="C355" s="19"/>
      <c r="D355" s="68">
        <v>3987</v>
      </c>
      <c r="E355" s="23" t="s">
        <v>24</v>
      </c>
      <c r="F355" s="68">
        <v>3977</v>
      </c>
      <c r="G355" s="23" t="s">
        <v>24</v>
      </c>
      <c r="H355" s="68">
        <v>4150</v>
      </c>
      <c r="I355" s="23" t="s">
        <v>24</v>
      </c>
      <c r="J355" s="68">
        <v>3542</v>
      </c>
      <c r="K355" s="23" t="s">
        <v>24</v>
      </c>
      <c r="L355" s="68">
        <v>2764</v>
      </c>
      <c r="M355" s="23" t="s">
        <v>24</v>
      </c>
      <c r="N355" s="68">
        <v>3720</v>
      </c>
      <c r="O355" s="23" t="s">
        <v>24</v>
      </c>
      <c r="P355" s="68">
        <v>3921</v>
      </c>
      <c r="Q355" s="23" t="s">
        <v>24</v>
      </c>
      <c r="R355" s="68">
        <v>3103</v>
      </c>
      <c r="S355" s="23" t="s">
        <v>24</v>
      </c>
      <c r="T355" s="68">
        <v>3541</v>
      </c>
      <c r="U355" s="23" t="s">
        <v>24</v>
      </c>
      <c r="V355" s="68">
        <v>3580</v>
      </c>
      <c r="W355" s="23" t="s">
        <v>24</v>
      </c>
      <c r="X355" s="68">
        <v>3399</v>
      </c>
      <c r="Y355" s="23" t="s">
        <v>24</v>
      </c>
      <c r="Z355" s="73">
        <v>3474</v>
      </c>
      <c r="AA355" s="49" t="s">
        <v>24</v>
      </c>
      <c r="AB355" s="39">
        <f>D355+F355+H355+J355+L355+N355+P355+R355+T355+V355+X355+Z355</f>
        <v>43158</v>
      </c>
      <c r="AC355" s="26"/>
      <c r="AD355" s="29"/>
    </row>
    <row r="356" spans="1:30" ht="27.75" customHeight="1" thickBot="1" thickTop="1">
      <c r="A356" s="138"/>
      <c r="B356" s="143"/>
      <c r="C356" s="17" t="s">
        <v>19</v>
      </c>
      <c r="D356" s="75">
        <f>D355-Z328</f>
        <v>275</v>
      </c>
      <c r="E356" s="30">
        <f>D356/Z328</f>
        <v>0.07408405172413793</v>
      </c>
      <c r="F356" s="75">
        <f>F355-D355</f>
        <v>-10</v>
      </c>
      <c r="G356" s="30">
        <f>F356/D355</f>
        <v>-0.002508151492350138</v>
      </c>
      <c r="H356" s="75">
        <f>H355-F355</f>
        <v>173</v>
      </c>
      <c r="I356" s="30">
        <f>H356/F355</f>
        <v>0.043500125722906714</v>
      </c>
      <c r="J356" s="75">
        <f>J355-H355</f>
        <v>-608</v>
      </c>
      <c r="K356" s="30">
        <f>J356/H355</f>
        <v>-0.14650602409638555</v>
      </c>
      <c r="L356" s="75">
        <f>L355-J355</f>
        <v>-778</v>
      </c>
      <c r="M356" s="30">
        <f>L356/J355</f>
        <v>-0.21964991530208922</v>
      </c>
      <c r="N356" s="66">
        <f>N355-L355</f>
        <v>956</v>
      </c>
      <c r="O356" s="42">
        <f>N356/L355</f>
        <v>0.3458755426917511</v>
      </c>
      <c r="P356" s="66">
        <f>P355-N355</f>
        <v>201</v>
      </c>
      <c r="Q356" s="42">
        <f>P356/N355</f>
        <v>0.05403225806451613</v>
      </c>
      <c r="R356" s="66">
        <f>R355-P355</f>
        <v>-818</v>
      </c>
      <c r="S356" s="42">
        <f>R356/P355</f>
        <v>-0.20862024993624076</v>
      </c>
      <c r="T356" s="66">
        <f>T355-R355</f>
        <v>438</v>
      </c>
      <c r="U356" s="42">
        <f>T356/R355</f>
        <v>0.1411537222043184</v>
      </c>
      <c r="V356" s="66">
        <f>V355-T355</f>
        <v>39</v>
      </c>
      <c r="W356" s="42">
        <f>V356/T355</f>
        <v>0.011013837898898616</v>
      </c>
      <c r="X356" s="66">
        <f>X355-V355</f>
        <v>-181</v>
      </c>
      <c r="Y356" s="42">
        <f>X356/V355</f>
        <v>-0.0505586592178771</v>
      </c>
      <c r="Z356" s="72">
        <f>Z355-X355</f>
        <v>75</v>
      </c>
      <c r="AA356" s="54">
        <f>Z356/X355</f>
        <v>0.02206531332744925</v>
      </c>
      <c r="AB356" s="111">
        <f>AB355+AB329</f>
        <v>46870</v>
      </c>
      <c r="AC356" s="113"/>
      <c r="AD356" s="114"/>
    </row>
    <row r="357" spans="1:30" ht="27.75" customHeight="1" thickBot="1">
      <c r="A357" s="138"/>
      <c r="B357" s="144"/>
      <c r="C357" s="18" t="s">
        <v>20</v>
      </c>
      <c r="D357" s="67">
        <f>D355-D328</f>
        <v>-2611</v>
      </c>
      <c r="E357" s="31">
        <f>D357/D328</f>
        <v>-0.3957259775689603</v>
      </c>
      <c r="F357" s="67">
        <f>F355-F328</f>
        <v>-1174</v>
      </c>
      <c r="G357" s="31">
        <f>F357/F328</f>
        <v>-0.22791690933799263</v>
      </c>
      <c r="H357" s="67">
        <f>H355-H328</f>
        <v>1414</v>
      </c>
      <c r="I357" s="31">
        <f>H357/H328</f>
        <v>0.5168128654970761</v>
      </c>
      <c r="J357" s="67">
        <f>J355-J328</f>
        <v>-21</v>
      </c>
      <c r="K357" s="31">
        <f>J357/J328</f>
        <v>-0.005893909626719057</v>
      </c>
      <c r="L357" s="67">
        <f>L355-L328</f>
        <v>-1390</v>
      </c>
      <c r="M357" s="31">
        <f>L357/L328</f>
        <v>-0.33461723639865193</v>
      </c>
      <c r="N357" s="67">
        <f>N355-N328</f>
        <v>-1779</v>
      </c>
      <c r="O357" s="31">
        <f>N357/N328</f>
        <v>-0.32351336606655756</v>
      </c>
      <c r="P357" s="67">
        <f>P355-P328</f>
        <v>-1386</v>
      </c>
      <c r="Q357" s="31">
        <f>P357/P328</f>
        <v>-0.26116449971735445</v>
      </c>
      <c r="R357" s="67">
        <f>R355-R328</f>
        <v>-962</v>
      </c>
      <c r="S357" s="31">
        <f>R357/R328</f>
        <v>-0.23665436654366542</v>
      </c>
      <c r="T357" s="67">
        <f>T355-T328</f>
        <v>-2144</v>
      </c>
      <c r="U357" s="31">
        <f>T357/T328</f>
        <v>-0.3771328056288478</v>
      </c>
      <c r="V357" s="67">
        <f>V355-V328</f>
        <v>-1084</v>
      </c>
      <c r="W357" s="31">
        <f>V357/V328</f>
        <v>-0.23241852487135506</v>
      </c>
      <c r="X357" s="67">
        <f>X355-X328</f>
        <v>3</v>
      </c>
      <c r="Y357" s="31">
        <f>X357/X328</f>
        <v>0.0008833922261484099</v>
      </c>
      <c r="Z357" s="67">
        <f>Z355-Z328</f>
        <v>-238</v>
      </c>
      <c r="AA357" s="31">
        <f>Z357/Z328</f>
        <v>-0.06411637931034483</v>
      </c>
      <c r="AB357" s="117"/>
      <c r="AC357" s="107"/>
      <c r="AD357" s="3"/>
    </row>
    <row r="358" spans="1:30" ht="27.75" customHeight="1" thickBot="1" thickTop="1">
      <c r="A358" s="138" t="s">
        <v>9</v>
      </c>
      <c r="B358" s="142" t="s">
        <v>16</v>
      </c>
      <c r="C358" s="20"/>
      <c r="D358" s="69">
        <v>1589</v>
      </c>
      <c r="E358" s="23" t="s">
        <v>24</v>
      </c>
      <c r="F358" s="69">
        <v>2070</v>
      </c>
      <c r="G358" s="23" t="s">
        <v>24</v>
      </c>
      <c r="H358" s="69">
        <v>3026</v>
      </c>
      <c r="I358" s="23" t="s">
        <v>24</v>
      </c>
      <c r="J358" s="69">
        <v>2575</v>
      </c>
      <c r="K358" s="23" t="s">
        <v>24</v>
      </c>
      <c r="L358" s="69">
        <v>2534</v>
      </c>
      <c r="M358" s="23" t="s">
        <v>24</v>
      </c>
      <c r="N358" s="69">
        <v>2968</v>
      </c>
      <c r="O358" s="23" t="s">
        <v>24</v>
      </c>
      <c r="P358" s="69">
        <v>2568</v>
      </c>
      <c r="Q358" s="23" t="s">
        <v>24</v>
      </c>
      <c r="R358" s="69">
        <v>2170</v>
      </c>
      <c r="S358" s="23" t="s">
        <v>24</v>
      </c>
      <c r="T358" s="69">
        <v>3267</v>
      </c>
      <c r="U358" s="23" t="s">
        <v>24</v>
      </c>
      <c r="V358" s="69">
        <v>2316</v>
      </c>
      <c r="W358" s="23" t="s">
        <v>24</v>
      </c>
      <c r="X358" s="69">
        <v>2236</v>
      </c>
      <c r="Y358" s="23" t="s">
        <v>24</v>
      </c>
      <c r="Z358" s="74">
        <v>2022</v>
      </c>
      <c r="AA358" s="49" t="s">
        <v>24</v>
      </c>
      <c r="AB358" s="39">
        <f>D358+F358+H358+J358+L358+N358+P358+R358+T358+V358+X358+Z358</f>
        <v>29341</v>
      </c>
      <c r="AC358" s="26"/>
      <c r="AD358" s="29"/>
    </row>
    <row r="359" spans="1:30" ht="27.75" customHeight="1" thickBot="1" thickTop="1">
      <c r="A359" s="138"/>
      <c r="B359" s="143"/>
      <c r="C359" s="21" t="s">
        <v>19</v>
      </c>
      <c r="D359" s="75">
        <f>D358-Z331</f>
        <v>-649</v>
      </c>
      <c r="E359" s="30">
        <f>D359/Z331</f>
        <v>-0.2899910634495085</v>
      </c>
      <c r="F359" s="75">
        <f>F358-D358</f>
        <v>481</v>
      </c>
      <c r="G359" s="30">
        <f>F359/D358</f>
        <v>0.302706104468219</v>
      </c>
      <c r="H359" s="75">
        <f>H358-F358</f>
        <v>956</v>
      </c>
      <c r="I359" s="30">
        <f>H359/F358</f>
        <v>0.4618357487922705</v>
      </c>
      <c r="J359" s="75">
        <f>J358-H358</f>
        <v>-451</v>
      </c>
      <c r="K359" s="30">
        <f>J359/H358</f>
        <v>-0.14904163912756113</v>
      </c>
      <c r="L359" s="75">
        <f>L358-J358</f>
        <v>-41</v>
      </c>
      <c r="M359" s="30">
        <f>L359/J358</f>
        <v>-0.015922330097087378</v>
      </c>
      <c r="N359" s="66">
        <f>N358-L358</f>
        <v>434</v>
      </c>
      <c r="O359" s="42">
        <f>N359/L358</f>
        <v>0.1712707182320442</v>
      </c>
      <c r="P359" s="66">
        <f>P358-N358</f>
        <v>-400</v>
      </c>
      <c r="Q359" s="42">
        <f>P359/N358</f>
        <v>-0.1347708894878706</v>
      </c>
      <c r="R359" s="66">
        <f>R358-P358</f>
        <v>-398</v>
      </c>
      <c r="S359" s="42">
        <f>R359/P358</f>
        <v>-0.15498442367601245</v>
      </c>
      <c r="T359" s="66">
        <f>T358-R358</f>
        <v>1097</v>
      </c>
      <c r="U359" s="42">
        <f>T359/R358</f>
        <v>0.5055299539170507</v>
      </c>
      <c r="V359" s="66">
        <f>V358-T358</f>
        <v>-951</v>
      </c>
      <c r="W359" s="42">
        <f>V359/T358</f>
        <v>-0.2910927456382002</v>
      </c>
      <c r="X359" s="66">
        <f>X358-V358</f>
        <v>-80</v>
      </c>
      <c r="Y359" s="42">
        <f>X359/V358</f>
        <v>-0.03454231433506045</v>
      </c>
      <c r="Z359" s="72">
        <f>Z358-X358</f>
        <v>-214</v>
      </c>
      <c r="AA359" s="54">
        <f>Z359/X358</f>
        <v>-0.09570661896243292</v>
      </c>
      <c r="AB359" s="111">
        <f>AB358+AB332</f>
        <v>31579</v>
      </c>
      <c r="AC359" s="113"/>
      <c r="AD359" s="114"/>
    </row>
    <row r="360" spans="1:30" ht="27.75" customHeight="1" thickBot="1">
      <c r="A360" s="138"/>
      <c r="B360" s="144"/>
      <c r="C360" s="18" t="s">
        <v>20</v>
      </c>
      <c r="D360" s="67">
        <f>D358-D331</f>
        <v>-213</v>
      </c>
      <c r="E360" s="31">
        <f>D360/D331</f>
        <v>-0.11820199778024418</v>
      </c>
      <c r="F360" s="67">
        <f>F358-F331</f>
        <v>-409</v>
      </c>
      <c r="G360" s="31">
        <f>F360/F331</f>
        <v>-0.16498588140379186</v>
      </c>
      <c r="H360" s="67">
        <f>H358-H331</f>
        <v>706</v>
      </c>
      <c r="I360" s="31">
        <f>H360/H331</f>
        <v>0.30431034482758623</v>
      </c>
      <c r="J360" s="67">
        <f>J358-J331</f>
        <v>1661</v>
      </c>
      <c r="K360" s="31">
        <f>J360/J331</f>
        <v>1.8172866520787747</v>
      </c>
      <c r="L360" s="67">
        <f>L358-L331</f>
        <v>953</v>
      </c>
      <c r="M360" s="31">
        <f>L360/L331</f>
        <v>0.6027830487033523</v>
      </c>
      <c r="N360" s="67">
        <f>N358-N331</f>
        <v>255</v>
      </c>
      <c r="O360" s="31">
        <f>N360/N331</f>
        <v>0.09399189089568744</v>
      </c>
      <c r="P360" s="67">
        <f>P358-P331</f>
        <v>-86</v>
      </c>
      <c r="Q360" s="31">
        <f>P360/P331</f>
        <v>-0.03240391861341371</v>
      </c>
      <c r="R360" s="67">
        <f>R358-R331</f>
        <v>-191</v>
      </c>
      <c r="S360" s="31">
        <f>R360/R331</f>
        <v>-0.08089792460821686</v>
      </c>
      <c r="T360" s="67">
        <f>T358-T331</f>
        <v>-489</v>
      </c>
      <c r="U360" s="31">
        <f>T360/T331</f>
        <v>-0.13019169329073482</v>
      </c>
      <c r="V360" s="67">
        <f>V358-V331</f>
        <v>-1210</v>
      </c>
      <c r="W360" s="31">
        <f>V360/V331</f>
        <v>-0.3431650595575723</v>
      </c>
      <c r="X360" s="67">
        <f>X358-X331</f>
        <v>-510</v>
      </c>
      <c r="Y360" s="31">
        <f>X360/X331</f>
        <v>-0.18572469045884923</v>
      </c>
      <c r="Z360" s="67">
        <f>Z358-Z331</f>
        <v>-216</v>
      </c>
      <c r="AA360" s="31">
        <f>Z360/Z331</f>
        <v>-0.09651474530831099</v>
      </c>
      <c r="AB360" s="40"/>
      <c r="AC360" s="48"/>
      <c r="AD360" s="47"/>
    </row>
    <row r="361" spans="1:30" ht="27.75" customHeight="1" thickBot="1" thickTop="1">
      <c r="A361" s="138" t="s">
        <v>10</v>
      </c>
      <c r="B361" s="142" t="s">
        <v>17</v>
      </c>
      <c r="C361" s="20"/>
      <c r="D361" s="69">
        <v>678</v>
      </c>
      <c r="E361" s="23" t="s">
        <v>24</v>
      </c>
      <c r="F361" s="69">
        <v>903</v>
      </c>
      <c r="G361" s="23" t="s">
        <v>24</v>
      </c>
      <c r="H361" s="69">
        <v>1176</v>
      </c>
      <c r="I361" s="23" t="s">
        <v>24</v>
      </c>
      <c r="J361" s="69">
        <v>822</v>
      </c>
      <c r="K361" s="23" t="s">
        <v>24</v>
      </c>
      <c r="L361" s="69">
        <v>918</v>
      </c>
      <c r="M361" s="23" t="s">
        <v>24</v>
      </c>
      <c r="N361" s="69">
        <v>1316</v>
      </c>
      <c r="O361" s="23" t="s">
        <v>24</v>
      </c>
      <c r="P361" s="69">
        <v>1328</v>
      </c>
      <c r="Q361" s="23" t="s">
        <v>24</v>
      </c>
      <c r="R361" s="69">
        <v>2295</v>
      </c>
      <c r="S361" s="23" t="s">
        <v>24</v>
      </c>
      <c r="T361" s="69">
        <v>1568</v>
      </c>
      <c r="U361" s="23" t="s">
        <v>24</v>
      </c>
      <c r="V361" s="69">
        <v>1609</v>
      </c>
      <c r="W361" s="23" t="s">
        <v>24</v>
      </c>
      <c r="X361" s="69">
        <v>1040</v>
      </c>
      <c r="Y361" s="23" t="s">
        <v>24</v>
      </c>
      <c r="Z361" s="74">
        <v>951</v>
      </c>
      <c r="AA361" s="49" t="s">
        <v>24</v>
      </c>
      <c r="AB361" s="39">
        <f>D361+F361+H361+J361+L361+N361+P361+R361+T361+V361+X361+Z361</f>
        <v>14604</v>
      </c>
      <c r="AC361" s="26"/>
      <c r="AD361" s="29"/>
    </row>
    <row r="362" spans="1:30" ht="27.75" customHeight="1" thickBot="1" thickTop="1">
      <c r="A362" s="138"/>
      <c r="B362" s="143"/>
      <c r="C362" s="21" t="s">
        <v>19</v>
      </c>
      <c r="D362" s="75">
        <f>D361-Z334</f>
        <v>-152</v>
      </c>
      <c r="E362" s="30">
        <f>D362/Z334</f>
        <v>-0.18313253012048192</v>
      </c>
      <c r="F362" s="75">
        <f>F361-D361</f>
        <v>225</v>
      </c>
      <c r="G362" s="30">
        <f>F362/D361</f>
        <v>0.33185840707964603</v>
      </c>
      <c r="H362" s="75">
        <f>H361-F361</f>
        <v>273</v>
      </c>
      <c r="I362" s="30">
        <f>H362/F361</f>
        <v>0.3023255813953488</v>
      </c>
      <c r="J362" s="75">
        <f>J361-H361</f>
        <v>-354</v>
      </c>
      <c r="K362" s="30">
        <f>J362/H361</f>
        <v>-0.3010204081632653</v>
      </c>
      <c r="L362" s="75">
        <f>L361-J361</f>
        <v>96</v>
      </c>
      <c r="M362" s="30">
        <f>L362/J361</f>
        <v>0.11678832116788321</v>
      </c>
      <c r="N362" s="66">
        <f>N361-L361</f>
        <v>398</v>
      </c>
      <c r="O362" s="42">
        <f>N362/L361</f>
        <v>0.4335511982570806</v>
      </c>
      <c r="P362" s="66">
        <f>P361-N361</f>
        <v>12</v>
      </c>
      <c r="Q362" s="42">
        <f>P362/N361</f>
        <v>0.00911854103343465</v>
      </c>
      <c r="R362" s="66">
        <f>R361-P361</f>
        <v>967</v>
      </c>
      <c r="S362" s="42">
        <f>R362/P361</f>
        <v>0.7281626506024096</v>
      </c>
      <c r="T362" s="66">
        <f>T361-R361</f>
        <v>-727</v>
      </c>
      <c r="U362" s="42">
        <f>T362/R361</f>
        <v>-0.3167755991285403</v>
      </c>
      <c r="V362" s="66">
        <f>V361-T361</f>
        <v>41</v>
      </c>
      <c r="W362" s="42">
        <f>V362/T361</f>
        <v>0.02614795918367347</v>
      </c>
      <c r="X362" s="66">
        <f>X361-V361</f>
        <v>-569</v>
      </c>
      <c r="Y362" s="42">
        <f>X362/V361</f>
        <v>-0.3536357986326911</v>
      </c>
      <c r="Z362" s="72">
        <f>Z361-X361</f>
        <v>-89</v>
      </c>
      <c r="AA362" s="54">
        <f>Z362/X361</f>
        <v>-0.08557692307692308</v>
      </c>
      <c r="AB362" s="101">
        <f>AB361+AB335</f>
        <v>15434</v>
      </c>
      <c r="AC362" s="48"/>
      <c r="AD362" s="77"/>
    </row>
    <row r="363" spans="1:30" ht="27.75" customHeight="1" thickBot="1">
      <c r="A363" s="138"/>
      <c r="B363" s="144"/>
      <c r="C363" s="18" t="s">
        <v>20</v>
      </c>
      <c r="D363" s="67">
        <f>D361-D334</f>
        <v>-485</v>
      </c>
      <c r="E363" s="31">
        <f>D363/D334</f>
        <v>-0.4170249355116079</v>
      </c>
      <c r="F363" s="67">
        <f>F361-F334</f>
        <v>-628</v>
      </c>
      <c r="G363" s="31">
        <f>F363/F334</f>
        <v>-0.41018941868060094</v>
      </c>
      <c r="H363" s="67">
        <f>H361-H334</f>
        <v>431</v>
      </c>
      <c r="I363" s="31">
        <f>H363/H334</f>
        <v>0.5785234899328859</v>
      </c>
      <c r="J363" s="67">
        <f>J361-J334</f>
        <v>600</v>
      </c>
      <c r="K363" s="31">
        <f>J363/J334</f>
        <v>2.7027027027027026</v>
      </c>
      <c r="L363" s="67">
        <f>L361-L334</f>
        <v>265</v>
      </c>
      <c r="M363" s="31">
        <f>L363/L334</f>
        <v>0.4058192955589586</v>
      </c>
      <c r="N363" s="67">
        <f>N361-N334</f>
        <v>759</v>
      </c>
      <c r="O363" s="31">
        <f>N363/N334</f>
        <v>1.362657091561939</v>
      </c>
      <c r="P363" s="67">
        <f>P361-P334</f>
        <v>490</v>
      </c>
      <c r="Q363" s="31">
        <f>P363/P334</f>
        <v>0.5847255369928401</v>
      </c>
      <c r="R363" s="67">
        <f>R361-R334</f>
        <v>417</v>
      </c>
      <c r="S363" s="31">
        <f>R363/R334</f>
        <v>0.2220447284345048</v>
      </c>
      <c r="T363" s="67">
        <f>T361-T334</f>
        <v>-333</v>
      </c>
      <c r="U363" s="31">
        <f>T363/T334</f>
        <v>-0.1751709626512362</v>
      </c>
      <c r="V363" s="67">
        <f>V361-V334</f>
        <v>-111</v>
      </c>
      <c r="W363" s="31">
        <f>V363/V334</f>
        <v>-0.06453488372093023</v>
      </c>
      <c r="X363" s="67">
        <f>X361-X334</f>
        <v>22</v>
      </c>
      <c r="Y363" s="31">
        <f>X363/X334</f>
        <v>0.021611001964636542</v>
      </c>
      <c r="Z363" s="67">
        <f>Z361-Z334</f>
        <v>121</v>
      </c>
      <c r="AA363" s="31">
        <f>Z363/Z334</f>
        <v>0.14578313253012049</v>
      </c>
      <c r="AB363" s="40"/>
      <c r="AC363" s="76"/>
      <c r="AD363" s="47"/>
    </row>
    <row r="364" spans="1:30" ht="27.75" customHeight="1" thickBot="1" thickTop="1">
      <c r="A364" s="138" t="s">
        <v>11</v>
      </c>
      <c r="B364" s="142" t="s">
        <v>15</v>
      </c>
      <c r="C364" s="20"/>
      <c r="D364" s="69">
        <v>3323</v>
      </c>
      <c r="E364" s="23" t="s">
        <v>24</v>
      </c>
      <c r="F364" s="69">
        <v>3080</v>
      </c>
      <c r="G364" s="23" t="s">
        <v>24</v>
      </c>
      <c r="H364" s="69">
        <v>3167</v>
      </c>
      <c r="I364" s="23" t="s">
        <v>24</v>
      </c>
      <c r="J364" s="69">
        <v>2842</v>
      </c>
      <c r="K364" s="23" t="s">
        <v>24</v>
      </c>
      <c r="L364" s="69">
        <v>2201</v>
      </c>
      <c r="M364" s="23" t="s">
        <v>24</v>
      </c>
      <c r="N364" s="69">
        <v>2432</v>
      </c>
      <c r="O364" s="23" t="s">
        <v>24</v>
      </c>
      <c r="P364" s="69">
        <v>2768</v>
      </c>
      <c r="Q364" s="23" t="s">
        <v>24</v>
      </c>
      <c r="R364" s="69">
        <v>2175</v>
      </c>
      <c r="S364" s="23" t="s">
        <v>24</v>
      </c>
      <c r="T364" s="69">
        <v>2577</v>
      </c>
      <c r="U364" s="23" t="s">
        <v>24</v>
      </c>
      <c r="V364" s="69">
        <v>2737</v>
      </c>
      <c r="W364" s="23" t="s">
        <v>24</v>
      </c>
      <c r="X364" s="69">
        <v>2619</v>
      </c>
      <c r="Y364" s="23" t="s">
        <v>24</v>
      </c>
      <c r="Z364" s="74">
        <v>2771</v>
      </c>
      <c r="AA364" s="49" t="s">
        <v>24</v>
      </c>
      <c r="AB364" s="39">
        <f>D364+F364+H364+J364+L364+N364+P364+R364+T364+V364+X364+Z364</f>
        <v>32692</v>
      </c>
      <c r="AC364" s="26"/>
      <c r="AD364" s="29"/>
    </row>
    <row r="365" spans="1:30" ht="27.75" customHeight="1" thickBot="1" thickTop="1">
      <c r="A365" s="138"/>
      <c r="B365" s="143"/>
      <c r="C365" s="21" t="s">
        <v>19</v>
      </c>
      <c r="D365" s="75">
        <f>D364-Z337</f>
        <v>322</v>
      </c>
      <c r="E365" s="30">
        <f>D365/Z337</f>
        <v>0.1072975674775075</v>
      </c>
      <c r="F365" s="75">
        <f>F364-D364</f>
        <v>-243</v>
      </c>
      <c r="G365" s="30">
        <f>F365/D364</f>
        <v>-0.0731266927475173</v>
      </c>
      <c r="H365" s="75">
        <f>H364-F364</f>
        <v>87</v>
      </c>
      <c r="I365" s="30">
        <f>H365/F364</f>
        <v>0.028246753246753246</v>
      </c>
      <c r="J365" s="75">
        <f>J364-H364</f>
        <v>-325</v>
      </c>
      <c r="K365" s="30">
        <f>J365/H364</f>
        <v>-0.10262077676034102</v>
      </c>
      <c r="L365" s="75">
        <f>L364-J364</f>
        <v>-641</v>
      </c>
      <c r="M365" s="30">
        <f>L365/J364</f>
        <v>-0.2255453905700211</v>
      </c>
      <c r="N365" s="66">
        <f>N364-L364</f>
        <v>231</v>
      </c>
      <c r="O365" s="42">
        <f>N365/L364</f>
        <v>0.10495229441163108</v>
      </c>
      <c r="P365" s="66">
        <f>P364-N364</f>
        <v>336</v>
      </c>
      <c r="Q365" s="42">
        <f>P365/N364</f>
        <v>0.13815789473684212</v>
      </c>
      <c r="R365" s="66">
        <f>R364-P364</f>
        <v>-593</v>
      </c>
      <c r="S365" s="42">
        <f>R365/P364</f>
        <v>-0.21423410404624277</v>
      </c>
      <c r="T365" s="66">
        <f>T364-R364</f>
        <v>402</v>
      </c>
      <c r="U365" s="42">
        <f>T365/R364</f>
        <v>0.18482758620689654</v>
      </c>
      <c r="V365" s="66">
        <f>V364-T364</f>
        <v>160</v>
      </c>
      <c r="W365" s="42">
        <f>V365/T364</f>
        <v>0.06208769887466046</v>
      </c>
      <c r="X365" s="66">
        <f>X364-V364</f>
        <v>-118</v>
      </c>
      <c r="Y365" s="42">
        <f>X365/V364</f>
        <v>-0.043112897332846185</v>
      </c>
      <c r="Z365" s="72">
        <f>Z364-X364</f>
        <v>152</v>
      </c>
      <c r="AA365" s="54">
        <f>Z365/X364</f>
        <v>0.05803741886216113</v>
      </c>
      <c r="AB365" s="101">
        <f>AB364+AB338</f>
        <v>35693</v>
      </c>
      <c r="AC365" s="12"/>
      <c r="AD365" s="77"/>
    </row>
    <row r="366" spans="1:29" ht="27.75" customHeight="1" thickBot="1">
      <c r="A366" s="138"/>
      <c r="B366" s="144"/>
      <c r="C366" s="18" t="s">
        <v>20</v>
      </c>
      <c r="D366" s="67">
        <f>D364-D337</f>
        <v>-1429</v>
      </c>
      <c r="E366" s="31">
        <f>D366/D337</f>
        <v>-0.3007154882154882</v>
      </c>
      <c r="F366" s="67">
        <f>F364-F337</f>
        <v>-495</v>
      </c>
      <c r="G366" s="31">
        <f>F366/F337</f>
        <v>-0.13846153846153847</v>
      </c>
      <c r="H366" s="67">
        <f>H364-H337</f>
        <v>1005</v>
      </c>
      <c r="I366" s="31">
        <f>H366/H337</f>
        <v>0.4648473635522664</v>
      </c>
      <c r="J366" s="67">
        <f>J364-J337</f>
        <v>-533</v>
      </c>
      <c r="K366" s="31">
        <f>J366/J337</f>
        <v>-0.15792592592592591</v>
      </c>
      <c r="L366" s="67"/>
      <c r="M366" s="31">
        <f>L366/L337</f>
        <v>0</v>
      </c>
      <c r="N366" s="67">
        <f>N364-N337</f>
        <v>-1447</v>
      </c>
      <c r="O366" s="31">
        <f>N366/N337</f>
        <v>-0.37303428718741943</v>
      </c>
      <c r="P366" s="67">
        <f>P364-P337</f>
        <v>-909</v>
      </c>
      <c r="Q366" s="31">
        <f>P366/P337</f>
        <v>-0.24721240141419634</v>
      </c>
      <c r="R366" s="67">
        <f>R364-R337</f>
        <v>-722</v>
      </c>
      <c r="S366" s="31">
        <f>R366/R337</f>
        <v>-0.2492233344839489</v>
      </c>
      <c r="T366" s="67">
        <f>T364-T337</f>
        <v>-1517</v>
      </c>
      <c r="U366" s="31">
        <f>T366/T337</f>
        <v>-0.3705422569614069</v>
      </c>
      <c r="V366" s="67">
        <f>V364-V337</f>
        <v>-745</v>
      </c>
      <c r="W366" s="31">
        <f>V366/V337</f>
        <v>-0.21395749569213096</v>
      </c>
      <c r="X366" s="67">
        <f>X364-X337</f>
        <v>28</v>
      </c>
      <c r="Y366" s="31">
        <f>X366/X337</f>
        <v>0.010806638363566191</v>
      </c>
      <c r="Z366" s="67">
        <f>Z364-Z337</f>
        <v>-230</v>
      </c>
      <c r="AA366" s="31">
        <f>Z366/Z337</f>
        <v>-0.07664111962679107</v>
      </c>
      <c r="AB366" s="10"/>
      <c r="AC366" s="9"/>
    </row>
    <row r="367" spans="1:29" ht="27.75" customHeight="1" thickBot="1">
      <c r="A367" s="141" t="s">
        <v>12</v>
      </c>
      <c r="B367" s="154"/>
      <c r="C367" s="154"/>
      <c r="D367" s="154"/>
      <c r="E367" s="154"/>
      <c r="F367" s="154"/>
      <c r="G367" s="154"/>
      <c r="H367" s="154"/>
      <c r="I367" s="154"/>
      <c r="J367" s="154"/>
      <c r="K367" s="154"/>
      <c r="L367" s="154"/>
      <c r="M367" s="154"/>
      <c r="N367" s="154"/>
      <c r="O367" s="154"/>
      <c r="P367" s="154"/>
      <c r="Q367" s="154"/>
      <c r="R367" s="154"/>
      <c r="S367" s="154"/>
      <c r="T367" s="154"/>
      <c r="U367" s="154"/>
      <c r="V367" s="154"/>
      <c r="W367" s="154"/>
      <c r="X367" s="154"/>
      <c r="Y367" s="154"/>
      <c r="Z367" s="154"/>
      <c r="AA367" s="154"/>
      <c r="AB367" s="10"/>
      <c r="AC367" s="9"/>
    </row>
    <row r="368" spans="1:29" ht="27.75" customHeight="1" thickBot="1">
      <c r="A368" s="138" t="s">
        <v>13</v>
      </c>
      <c r="B368" s="142" t="s">
        <v>14</v>
      </c>
      <c r="C368" s="5"/>
      <c r="D368" s="69">
        <v>4332</v>
      </c>
      <c r="E368" s="23" t="s">
        <v>24</v>
      </c>
      <c r="F368" s="69">
        <v>4567</v>
      </c>
      <c r="G368" s="23" t="s">
        <v>24</v>
      </c>
      <c r="H368" s="69">
        <v>4494</v>
      </c>
      <c r="I368" s="23" t="s">
        <v>24</v>
      </c>
      <c r="J368" s="69">
        <v>4326</v>
      </c>
      <c r="K368" s="23" t="s">
        <v>24</v>
      </c>
      <c r="L368" s="69">
        <v>4202</v>
      </c>
      <c r="M368" s="23" t="s">
        <v>24</v>
      </c>
      <c r="N368" s="69">
        <v>3815</v>
      </c>
      <c r="O368" s="23" t="s">
        <v>24</v>
      </c>
      <c r="P368" s="69">
        <v>3822</v>
      </c>
      <c r="Q368" s="23" t="s">
        <v>24</v>
      </c>
      <c r="R368" s="69">
        <v>3523</v>
      </c>
      <c r="S368" s="23" t="s">
        <v>24</v>
      </c>
      <c r="T368" s="69">
        <v>3393</v>
      </c>
      <c r="U368" s="23" t="s">
        <v>24</v>
      </c>
      <c r="V368" s="69">
        <v>3202</v>
      </c>
      <c r="W368" s="23" t="s">
        <v>24</v>
      </c>
      <c r="X368" s="69">
        <v>3464</v>
      </c>
      <c r="Y368" s="23" t="s">
        <v>24</v>
      </c>
      <c r="Z368" s="82">
        <v>3442</v>
      </c>
      <c r="AA368" s="83" t="s">
        <v>24</v>
      </c>
      <c r="AB368" s="10"/>
      <c r="AC368" s="9"/>
    </row>
    <row r="369" spans="1:29" ht="27.75" customHeight="1" thickBot="1" thickTop="1">
      <c r="A369" s="138"/>
      <c r="B369" s="143"/>
      <c r="C369" s="21" t="s">
        <v>19</v>
      </c>
      <c r="D369" s="75">
        <f>D368-Z341</f>
        <v>301</v>
      </c>
      <c r="E369" s="30">
        <f>D369/Z341</f>
        <v>0.07467129744480278</v>
      </c>
      <c r="F369" s="75">
        <f>F368-D368</f>
        <v>235</v>
      </c>
      <c r="G369" s="30">
        <f>F369/D368</f>
        <v>0.05424746075715605</v>
      </c>
      <c r="H369" s="75">
        <f>H368-F368</f>
        <v>-73</v>
      </c>
      <c r="I369" s="30">
        <f>H369/F368</f>
        <v>-0.01598423472739216</v>
      </c>
      <c r="J369" s="75">
        <f>J368-H368</f>
        <v>-168</v>
      </c>
      <c r="K369" s="30">
        <f>J369/H368</f>
        <v>-0.037383177570093455</v>
      </c>
      <c r="L369" s="75">
        <f>L368-J368</f>
        <v>-124</v>
      </c>
      <c r="M369" s="30">
        <f>L369/J368</f>
        <v>-0.028663892741562644</v>
      </c>
      <c r="N369" s="66">
        <f>N368-L368</f>
        <v>-387</v>
      </c>
      <c r="O369" s="42">
        <f>N369/L368</f>
        <v>-0.09209900047596382</v>
      </c>
      <c r="P369" s="66">
        <f>P368-N368</f>
        <v>7</v>
      </c>
      <c r="Q369" s="42">
        <f>P369/N368</f>
        <v>0.001834862385321101</v>
      </c>
      <c r="R369" s="66">
        <f>R368-P368</f>
        <v>-299</v>
      </c>
      <c r="S369" s="42">
        <f>R369/P368</f>
        <v>-0.0782312925170068</v>
      </c>
      <c r="T369" s="66">
        <f>T368-R368</f>
        <v>-130</v>
      </c>
      <c r="U369" s="42">
        <f>T369/R368</f>
        <v>-0.03690036900369004</v>
      </c>
      <c r="V369" s="66">
        <f>V368-T368</f>
        <v>-191</v>
      </c>
      <c r="W369" s="42">
        <f>V369/T368</f>
        <v>-0.056292366637194224</v>
      </c>
      <c r="X369" s="66">
        <f>X368-V368</f>
        <v>262</v>
      </c>
      <c r="Y369" s="42">
        <f>X369/V368</f>
        <v>0.08182386008744534</v>
      </c>
      <c r="Z369" s="72">
        <f>Z368-X368</f>
        <v>-22</v>
      </c>
      <c r="AA369" s="54">
        <f>Z369/X368</f>
        <v>-0.006351039260969977</v>
      </c>
      <c r="AB369" s="10"/>
      <c r="AC369" s="9"/>
    </row>
    <row r="370" spans="1:29" ht="27.75" customHeight="1" thickBot="1">
      <c r="A370" s="138"/>
      <c r="B370" s="144"/>
      <c r="C370" s="18" t="s">
        <v>20</v>
      </c>
      <c r="D370" s="67">
        <f>D368-D341</f>
        <v>1737</v>
      </c>
      <c r="E370" s="31">
        <f>D370/D341</f>
        <v>0.669364161849711</v>
      </c>
      <c r="F370" s="67">
        <f>F368-F341</f>
        <v>1781</v>
      </c>
      <c r="G370" s="31">
        <f>F370/F341</f>
        <v>0.6392677674084709</v>
      </c>
      <c r="H370" s="67">
        <f>H368-H341</f>
        <v>1957</v>
      </c>
      <c r="I370" s="31">
        <f>H370/H341</f>
        <v>0.7713835238470634</v>
      </c>
      <c r="J370" s="67">
        <f>J368-J341</f>
        <v>1536</v>
      </c>
      <c r="K370" s="31">
        <f>J370/J341</f>
        <v>0.5505376344086022</v>
      </c>
      <c r="L370" s="67">
        <f>L368-L341</f>
        <v>542</v>
      </c>
      <c r="M370" s="31">
        <f>L370/L341</f>
        <v>0.14808743169398908</v>
      </c>
      <c r="N370" s="67">
        <f>N368-N341</f>
        <v>29</v>
      </c>
      <c r="O370" s="31">
        <f>N370/N341</f>
        <v>0.007659799260433175</v>
      </c>
      <c r="P370" s="67">
        <f>P368-P341</f>
        <v>-18</v>
      </c>
      <c r="Q370" s="31">
        <f>P370/P341</f>
        <v>-0.0046875</v>
      </c>
      <c r="R370" s="67">
        <f>R368-R341</f>
        <v>-337</v>
      </c>
      <c r="S370" s="31">
        <f>R370/R341</f>
        <v>-0.08730569948186528</v>
      </c>
      <c r="T370" s="67">
        <f>T368-T341</f>
        <v>-816</v>
      </c>
      <c r="U370" s="31">
        <f>T370/T341</f>
        <v>-0.19387027797576623</v>
      </c>
      <c r="V370" s="67">
        <f>V368-V341</f>
        <v>-858</v>
      </c>
      <c r="W370" s="31">
        <f>V370/V341</f>
        <v>-0.21133004926108373</v>
      </c>
      <c r="X370" s="67">
        <f>X368-X341</f>
        <v>-885</v>
      </c>
      <c r="Y370" s="31">
        <f>X370/X341</f>
        <v>-0.20349505633478962</v>
      </c>
      <c r="Z370" s="67">
        <f>Z368-Z341</f>
        <v>-589</v>
      </c>
      <c r="AA370" s="31">
        <f>Z370/Z341</f>
        <v>-0.14611758868767055</v>
      </c>
      <c r="AB370" s="10"/>
      <c r="AC370" s="9"/>
    </row>
    <row r="372" ht="13.5" thickBot="1"/>
    <row r="373" spans="1:30" ht="34.5" customHeight="1" thickBot="1" thickTop="1">
      <c r="A373" s="188" t="s">
        <v>107</v>
      </c>
      <c r="B373" s="188"/>
      <c r="C373" s="188"/>
      <c r="D373" s="188"/>
      <c r="E373" s="188"/>
      <c r="F373" s="188"/>
      <c r="G373" s="188"/>
      <c r="H373" s="188"/>
      <c r="I373" s="188"/>
      <c r="J373" s="188"/>
      <c r="K373" s="188"/>
      <c r="L373" s="189"/>
      <c r="M373" s="189"/>
      <c r="N373" s="189"/>
      <c r="O373" s="189"/>
      <c r="P373" s="189"/>
      <c r="Q373" s="189"/>
      <c r="R373" s="189"/>
      <c r="S373" s="189"/>
      <c r="T373" s="189"/>
      <c r="U373" s="189"/>
      <c r="V373" s="189"/>
      <c r="W373" s="189"/>
      <c r="X373" s="189"/>
      <c r="Y373" s="189"/>
      <c r="Z373" s="189"/>
      <c r="AA373" s="189"/>
      <c r="AB373" s="189"/>
      <c r="AC373" s="189"/>
      <c r="AD373" s="189"/>
    </row>
    <row r="374" spans="4:14" ht="14.25" thickBot="1" thickTop="1">
      <c r="D374" s="6"/>
      <c r="F374" s="6"/>
      <c r="H374" s="6"/>
      <c r="J374" s="6"/>
      <c r="L374" s="6"/>
      <c r="N374" s="6"/>
    </row>
    <row r="375" spans="1:30" ht="24" customHeight="1" thickBot="1">
      <c r="A375" s="138" t="s">
        <v>0</v>
      </c>
      <c r="B375" s="166" t="s">
        <v>1</v>
      </c>
      <c r="C375" s="153"/>
      <c r="D375" s="141" t="s">
        <v>105</v>
      </c>
      <c r="E375" s="154"/>
      <c r="F375" s="154"/>
      <c r="G375" s="154"/>
      <c r="H375" s="154"/>
      <c r="I375" s="154"/>
      <c r="J375" s="154"/>
      <c r="K375" s="154"/>
      <c r="L375" s="154"/>
      <c r="M375" s="154"/>
      <c r="N375" s="154"/>
      <c r="O375" s="154"/>
      <c r="P375" s="154"/>
      <c r="Q375" s="154"/>
      <c r="R375" s="154"/>
      <c r="S375" s="154"/>
      <c r="T375" s="154"/>
      <c r="U375" s="154"/>
      <c r="V375" s="154"/>
      <c r="W375" s="154"/>
      <c r="X375" s="154"/>
      <c r="Y375" s="154"/>
      <c r="Z375" s="154"/>
      <c r="AA375" s="155"/>
      <c r="AB375" s="145" t="s">
        <v>21</v>
      </c>
      <c r="AC375" s="148" t="s">
        <v>22</v>
      </c>
      <c r="AD375" s="149"/>
    </row>
    <row r="376" spans="1:30" ht="23.25" customHeight="1" thickBot="1" thickTop="1">
      <c r="A376" s="138"/>
      <c r="B376" s="171"/>
      <c r="C376" s="138"/>
      <c r="D376" s="139" t="s">
        <v>4</v>
      </c>
      <c r="E376" s="140"/>
      <c r="F376" s="139" t="s">
        <v>5</v>
      </c>
      <c r="G376" s="140"/>
      <c r="H376" s="139" t="s">
        <v>25</v>
      </c>
      <c r="I376" s="140"/>
      <c r="J376" s="139" t="s">
        <v>26</v>
      </c>
      <c r="K376" s="140"/>
      <c r="L376" s="139" t="s">
        <v>27</v>
      </c>
      <c r="M376" s="140"/>
      <c r="N376" s="139" t="s">
        <v>28</v>
      </c>
      <c r="O376" s="140"/>
      <c r="P376" s="139" t="s">
        <v>29</v>
      </c>
      <c r="Q376" s="140"/>
      <c r="R376" s="139" t="s">
        <v>35</v>
      </c>
      <c r="S376" s="140"/>
      <c r="T376" s="139" t="s">
        <v>36</v>
      </c>
      <c r="U376" s="140"/>
      <c r="V376" s="139" t="s">
        <v>37</v>
      </c>
      <c r="W376" s="140"/>
      <c r="X376" s="139" t="s">
        <v>38</v>
      </c>
      <c r="Y376" s="140"/>
      <c r="Z376" s="159" t="s">
        <v>39</v>
      </c>
      <c r="AA376" s="160"/>
      <c r="AB376" s="146"/>
      <c r="AC376" s="150"/>
      <c r="AD376" s="151"/>
    </row>
    <row r="377" spans="1:30" ht="14.25" thickBot="1" thickTop="1">
      <c r="A377" s="2"/>
      <c r="B377" s="1"/>
      <c r="C377" s="168" t="s">
        <v>33</v>
      </c>
      <c r="D377" s="179"/>
      <c r="E377" s="179"/>
      <c r="F377" s="179"/>
      <c r="G377" s="179"/>
      <c r="H377" s="179"/>
      <c r="I377" s="179"/>
      <c r="J377" s="179"/>
      <c r="K377" s="179"/>
      <c r="L377" s="179"/>
      <c r="M377" s="179"/>
      <c r="N377" s="179"/>
      <c r="O377" s="179"/>
      <c r="P377" s="179"/>
      <c r="Q377" s="179"/>
      <c r="R377" s="179"/>
      <c r="S377" s="179"/>
      <c r="T377" s="179"/>
      <c r="U377" s="179"/>
      <c r="V377" s="179"/>
      <c r="W377" s="179"/>
      <c r="X377" s="179"/>
      <c r="Y377" s="179"/>
      <c r="Z377" s="179"/>
      <c r="AA377" s="180"/>
      <c r="AB377" s="147"/>
      <c r="AC377" s="24" t="s">
        <v>23</v>
      </c>
      <c r="AD377" s="25" t="s">
        <v>24</v>
      </c>
    </row>
    <row r="378" spans="1:30" ht="13.5" thickBot="1">
      <c r="A378" s="3"/>
      <c r="B378" s="3"/>
      <c r="C378" s="3"/>
      <c r="D378" s="6"/>
      <c r="E378" s="3"/>
      <c r="F378" s="36"/>
      <c r="G378" s="4"/>
      <c r="H378" s="37"/>
      <c r="I378" s="16"/>
      <c r="J378" s="36"/>
      <c r="K378" s="4"/>
      <c r="L378" s="6"/>
      <c r="M378" s="3"/>
      <c r="N378" s="6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173"/>
      <c r="AC378" s="162"/>
      <c r="AD378" s="163"/>
    </row>
    <row r="379" spans="1:30" ht="27.75" customHeight="1" thickBot="1" thickTop="1">
      <c r="A379" s="138" t="s">
        <v>6</v>
      </c>
      <c r="B379" s="142" t="s">
        <v>7</v>
      </c>
      <c r="C379" s="7"/>
      <c r="D379" s="65">
        <v>70845</v>
      </c>
      <c r="E379" s="22" t="s">
        <v>24</v>
      </c>
      <c r="F379" s="118"/>
      <c r="G379" s="121"/>
      <c r="H379" s="118"/>
      <c r="I379" s="121"/>
      <c r="J379" s="118"/>
      <c r="K379" s="121"/>
      <c r="L379" s="118"/>
      <c r="M379" s="121"/>
      <c r="N379" s="118"/>
      <c r="O379" s="121"/>
      <c r="P379" s="118"/>
      <c r="Q379" s="121"/>
      <c r="R379" s="118"/>
      <c r="S379" s="121"/>
      <c r="T379" s="118"/>
      <c r="U379" s="121"/>
      <c r="V379" s="118"/>
      <c r="W379" s="121"/>
      <c r="X379" s="118"/>
      <c r="Y379" s="121"/>
      <c r="Z379" s="122"/>
      <c r="AA379" s="123"/>
      <c r="AB379" s="178"/>
      <c r="AC379" s="181"/>
      <c r="AD379" s="57"/>
    </row>
    <row r="380" spans="1:30" ht="27.75" customHeight="1" thickBot="1" thickTop="1">
      <c r="A380" s="138"/>
      <c r="B380" s="143"/>
      <c r="C380" s="17" t="s">
        <v>19</v>
      </c>
      <c r="D380" s="75">
        <f>D379-Z352</f>
        <v>858</v>
      </c>
      <c r="E380" s="30">
        <f>D380/Z352</f>
        <v>0.01225941960649835</v>
      </c>
      <c r="F380" s="124"/>
      <c r="G380" s="125"/>
      <c r="H380" s="124"/>
      <c r="I380" s="125"/>
      <c r="J380" s="124"/>
      <c r="K380" s="125"/>
      <c r="L380" s="124"/>
      <c r="M380" s="125"/>
      <c r="N380" s="126"/>
      <c r="O380" s="127"/>
      <c r="P380" s="126"/>
      <c r="Q380" s="127"/>
      <c r="R380" s="126"/>
      <c r="S380" s="127"/>
      <c r="T380" s="126"/>
      <c r="U380" s="127"/>
      <c r="V380" s="126"/>
      <c r="W380" s="127"/>
      <c r="X380" s="126"/>
      <c r="Y380" s="127"/>
      <c r="Z380" s="128"/>
      <c r="AA380" s="129"/>
      <c r="AB380" s="71"/>
      <c r="AC380" s="109"/>
      <c r="AD380" s="108"/>
    </row>
    <row r="381" spans="1:30" ht="27.75" customHeight="1" thickBot="1">
      <c r="A381" s="138"/>
      <c r="B381" s="144"/>
      <c r="C381" s="18" t="s">
        <v>20</v>
      </c>
      <c r="D381" s="67">
        <f>D379-D352</f>
        <v>-12053</v>
      </c>
      <c r="E381" s="31">
        <f>D381/D352</f>
        <v>-0.14539554633404908</v>
      </c>
      <c r="F381" s="130"/>
      <c r="G381" s="131"/>
      <c r="H381" s="130"/>
      <c r="I381" s="131"/>
      <c r="J381" s="130"/>
      <c r="K381" s="131"/>
      <c r="L381" s="130"/>
      <c r="M381" s="131"/>
      <c r="N381" s="130"/>
      <c r="O381" s="131"/>
      <c r="P381" s="130"/>
      <c r="Q381" s="131"/>
      <c r="R381" s="130"/>
      <c r="S381" s="131"/>
      <c r="T381" s="130"/>
      <c r="U381" s="131"/>
      <c r="V381" s="130"/>
      <c r="W381" s="131"/>
      <c r="X381" s="130"/>
      <c r="Y381" s="131"/>
      <c r="Z381" s="130"/>
      <c r="AA381" s="131"/>
      <c r="AB381" s="119"/>
      <c r="AC381" s="43"/>
      <c r="AD381" s="108"/>
    </row>
    <row r="382" spans="1:30" ht="27.75" customHeight="1" thickBot="1" thickTop="1">
      <c r="A382" s="138" t="s">
        <v>8</v>
      </c>
      <c r="B382" s="142" t="s">
        <v>18</v>
      </c>
      <c r="C382" s="19"/>
      <c r="D382" s="68">
        <v>3559</v>
      </c>
      <c r="E382" s="23" t="s">
        <v>24</v>
      </c>
      <c r="F382" s="132"/>
      <c r="G382" s="133"/>
      <c r="H382" s="132"/>
      <c r="I382" s="133"/>
      <c r="J382" s="132"/>
      <c r="K382" s="133"/>
      <c r="L382" s="132"/>
      <c r="M382" s="133"/>
      <c r="N382" s="132"/>
      <c r="O382" s="133"/>
      <c r="P382" s="132"/>
      <c r="Q382" s="133"/>
      <c r="R382" s="132"/>
      <c r="S382" s="133"/>
      <c r="T382" s="132"/>
      <c r="U382" s="133"/>
      <c r="V382" s="132"/>
      <c r="W382" s="133"/>
      <c r="X382" s="132"/>
      <c r="Y382" s="133"/>
      <c r="Z382" s="134"/>
      <c r="AA382" s="123"/>
      <c r="AB382" s="39">
        <f>D382+F382+H382+J382+L382+N382+P382+R382+T382+V382+X382+Z382</f>
        <v>3559</v>
      </c>
      <c r="AC382" s="26"/>
      <c r="AD382" s="29"/>
    </row>
    <row r="383" spans="1:30" ht="27.75" customHeight="1" thickBot="1" thickTop="1">
      <c r="A383" s="138"/>
      <c r="B383" s="143"/>
      <c r="C383" s="17" t="s">
        <v>19</v>
      </c>
      <c r="D383" s="75">
        <f>D382-Z355</f>
        <v>85</v>
      </c>
      <c r="E383" s="30">
        <f>D383/Z355</f>
        <v>0.024467472654001152</v>
      </c>
      <c r="F383" s="124"/>
      <c r="G383" s="125"/>
      <c r="H383" s="124"/>
      <c r="I383" s="125"/>
      <c r="J383" s="124"/>
      <c r="K383" s="125"/>
      <c r="L383" s="124"/>
      <c r="M383" s="125"/>
      <c r="N383" s="126"/>
      <c r="O383" s="127"/>
      <c r="P383" s="126"/>
      <c r="Q383" s="127"/>
      <c r="R383" s="126"/>
      <c r="S383" s="127"/>
      <c r="T383" s="126"/>
      <c r="U383" s="127"/>
      <c r="V383" s="126"/>
      <c r="W383" s="127"/>
      <c r="X383" s="126"/>
      <c r="Y383" s="127"/>
      <c r="Z383" s="128"/>
      <c r="AA383" s="129"/>
      <c r="AB383" s="111"/>
      <c r="AC383" s="113"/>
      <c r="AD383" s="114"/>
    </row>
    <row r="384" spans="1:30" ht="27.75" customHeight="1" thickBot="1">
      <c r="A384" s="138"/>
      <c r="B384" s="144"/>
      <c r="C384" s="18" t="s">
        <v>20</v>
      </c>
      <c r="D384" s="67">
        <f>D382-D355</f>
        <v>-428</v>
      </c>
      <c r="E384" s="31">
        <f>D384/D355</f>
        <v>-0.1073488838725859</v>
      </c>
      <c r="F384" s="130"/>
      <c r="G384" s="131"/>
      <c r="H384" s="130"/>
      <c r="I384" s="131"/>
      <c r="J384" s="130"/>
      <c r="K384" s="131"/>
      <c r="L384" s="130"/>
      <c r="M384" s="131"/>
      <c r="N384" s="130"/>
      <c r="O384" s="131"/>
      <c r="P384" s="130"/>
      <c r="Q384" s="131"/>
      <c r="R384" s="130"/>
      <c r="S384" s="131"/>
      <c r="T384" s="130"/>
      <c r="U384" s="131"/>
      <c r="V384" s="130"/>
      <c r="W384" s="131"/>
      <c r="X384" s="130"/>
      <c r="Y384" s="131"/>
      <c r="Z384" s="130"/>
      <c r="AA384" s="131"/>
      <c r="AB384" s="117"/>
      <c r="AC384" s="107"/>
      <c r="AD384" s="3"/>
    </row>
    <row r="385" spans="1:30" ht="27.75" customHeight="1" thickBot="1" thickTop="1">
      <c r="A385" s="138" t="s">
        <v>9</v>
      </c>
      <c r="B385" s="142" t="s">
        <v>16</v>
      </c>
      <c r="C385" s="20"/>
      <c r="D385" s="69">
        <v>1416</v>
      </c>
      <c r="E385" s="23" t="s">
        <v>24</v>
      </c>
      <c r="F385" s="105"/>
      <c r="G385" s="133"/>
      <c r="H385" s="105"/>
      <c r="I385" s="133"/>
      <c r="J385" s="105"/>
      <c r="K385" s="133"/>
      <c r="L385" s="105"/>
      <c r="M385" s="133"/>
      <c r="N385" s="105"/>
      <c r="O385" s="133"/>
      <c r="P385" s="105"/>
      <c r="Q385" s="133"/>
      <c r="R385" s="105"/>
      <c r="S385" s="133"/>
      <c r="T385" s="105"/>
      <c r="U385" s="133"/>
      <c r="V385" s="105"/>
      <c r="W385" s="133"/>
      <c r="X385" s="105"/>
      <c r="Y385" s="133"/>
      <c r="Z385" s="106"/>
      <c r="AA385" s="123"/>
      <c r="AB385" s="39">
        <f>D385+F385+H385+J385+L385+N385+P385+R385+T385+V385+X385+Z385</f>
        <v>1416</v>
      </c>
      <c r="AC385" s="26"/>
      <c r="AD385" s="29"/>
    </row>
    <row r="386" spans="1:30" ht="27.75" customHeight="1" thickBot="1" thickTop="1">
      <c r="A386" s="138"/>
      <c r="B386" s="143"/>
      <c r="C386" s="21" t="s">
        <v>19</v>
      </c>
      <c r="D386" s="75">
        <f>D385-Z358</f>
        <v>-606</v>
      </c>
      <c r="E386" s="30">
        <f>D386/Z358</f>
        <v>-0.2997032640949555</v>
      </c>
      <c r="F386" s="124"/>
      <c r="G386" s="125"/>
      <c r="H386" s="124"/>
      <c r="I386" s="125"/>
      <c r="J386" s="124"/>
      <c r="K386" s="125"/>
      <c r="L386" s="124"/>
      <c r="M386" s="125"/>
      <c r="N386" s="126"/>
      <c r="O386" s="127"/>
      <c r="P386" s="126"/>
      <c r="Q386" s="127"/>
      <c r="R386" s="126"/>
      <c r="S386" s="127"/>
      <c r="T386" s="126"/>
      <c r="U386" s="127"/>
      <c r="V386" s="126"/>
      <c r="W386" s="127"/>
      <c r="X386" s="126"/>
      <c r="Y386" s="127"/>
      <c r="Z386" s="128"/>
      <c r="AA386" s="129"/>
      <c r="AB386" s="111"/>
      <c r="AC386" s="113"/>
      <c r="AD386" s="114"/>
    </row>
    <row r="387" spans="1:30" ht="27.75" customHeight="1" thickBot="1">
      <c r="A387" s="138"/>
      <c r="B387" s="144"/>
      <c r="C387" s="18" t="s">
        <v>20</v>
      </c>
      <c r="D387" s="67">
        <f>D385-D358</f>
        <v>-173</v>
      </c>
      <c r="E387" s="31">
        <f>D387/D358</f>
        <v>-0.10887350534927627</v>
      </c>
      <c r="F387" s="130"/>
      <c r="G387" s="131"/>
      <c r="H387" s="130"/>
      <c r="I387" s="131"/>
      <c r="J387" s="130"/>
      <c r="K387" s="131"/>
      <c r="L387" s="130"/>
      <c r="M387" s="131"/>
      <c r="N387" s="130"/>
      <c r="O387" s="131"/>
      <c r="P387" s="130"/>
      <c r="Q387" s="131"/>
      <c r="R387" s="130"/>
      <c r="S387" s="131"/>
      <c r="T387" s="130"/>
      <c r="U387" s="131"/>
      <c r="V387" s="130"/>
      <c r="W387" s="131"/>
      <c r="X387" s="130"/>
      <c r="Y387" s="131"/>
      <c r="Z387" s="130"/>
      <c r="AA387" s="131"/>
      <c r="AB387" s="40"/>
      <c r="AC387" s="48"/>
      <c r="AD387" s="47"/>
    </row>
    <row r="388" spans="1:30" ht="27.75" customHeight="1" thickBot="1" thickTop="1">
      <c r="A388" s="138" t="s">
        <v>10</v>
      </c>
      <c r="B388" s="142" t="s">
        <v>17</v>
      </c>
      <c r="C388" s="20"/>
      <c r="D388" s="69">
        <v>897</v>
      </c>
      <c r="E388" s="23" t="s">
        <v>24</v>
      </c>
      <c r="F388" s="105"/>
      <c r="G388" s="133"/>
      <c r="H388" s="105"/>
      <c r="I388" s="133"/>
      <c r="J388" s="105"/>
      <c r="K388" s="133"/>
      <c r="L388" s="105"/>
      <c r="M388" s="133"/>
      <c r="N388" s="105"/>
      <c r="O388" s="133"/>
      <c r="P388" s="105"/>
      <c r="Q388" s="133"/>
      <c r="R388" s="105"/>
      <c r="S388" s="133"/>
      <c r="T388" s="105"/>
      <c r="U388" s="133"/>
      <c r="V388" s="105"/>
      <c r="W388" s="133"/>
      <c r="X388" s="105"/>
      <c r="Y388" s="133"/>
      <c r="Z388" s="106"/>
      <c r="AA388" s="123"/>
      <c r="AB388" s="39">
        <f>D388+F388+H388+J388+L388+N388+P388+R388+T388+V388+X388+Z388</f>
        <v>897</v>
      </c>
      <c r="AC388" s="26"/>
      <c r="AD388" s="29"/>
    </row>
    <row r="389" spans="1:30" ht="27.75" customHeight="1" thickBot="1" thickTop="1">
      <c r="A389" s="138"/>
      <c r="B389" s="143"/>
      <c r="C389" s="21" t="s">
        <v>19</v>
      </c>
      <c r="D389" s="75">
        <f>D388-Z361</f>
        <v>-54</v>
      </c>
      <c r="E389" s="30">
        <f>D389/Z361</f>
        <v>-0.056782334384858045</v>
      </c>
      <c r="F389" s="124"/>
      <c r="G389" s="125"/>
      <c r="H389" s="124"/>
      <c r="I389" s="125"/>
      <c r="J389" s="124"/>
      <c r="K389" s="125"/>
      <c r="L389" s="124"/>
      <c r="M389" s="125"/>
      <c r="N389" s="126"/>
      <c r="O389" s="127"/>
      <c r="P389" s="126"/>
      <c r="Q389" s="127"/>
      <c r="R389" s="126"/>
      <c r="S389" s="127"/>
      <c r="T389" s="126"/>
      <c r="U389" s="127"/>
      <c r="V389" s="126"/>
      <c r="W389" s="127"/>
      <c r="X389" s="126"/>
      <c r="Y389" s="127"/>
      <c r="Z389" s="128"/>
      <c r="AA389" s="129"/>
      <c r="AB389" s="101"/>
      <c r="AC389" s="48"/>
      <c r="AD389" s="77"/>
    </row>
    <row r="390" spans="1:30" ht="27.75" customHeight="1" thickBot="1">
      <c r="A390" s="138"/>
      <c r="B390" s="144"/>
      <c r="C390" s="18" t="s">
        <v>20</v>
      </c>
      <c r="D390" s="67">
        <f>D388-D361</f>
        <v>219</v>
      </c>
      <c r="E390" s="31">
        <f>D390/D361</f>
        <v>0.3230088495575221</v>
      </c>
      <c r="F390" s="130"/>
      <c r="G390" s="131"/>
      <c r="H390" s="130"/>
      <c r="I390" s="131"/>
      <c r="J390" s="130"/>
      <c r="K390" s="131"/>
      <c r="L390" s="130"/>
      <c r="M390" s="131"/>
      <c r="N390" s="130"/>
      <c r="O390" s="131"/>
      <c r="P390" s="130"/>
      <c r="Q390" s="131"/>
      <c r="R390" s="130"/>
      <c r="S390" s="131"/>
      <c r="T390" s="130"/>
      <c r="U390" s="131"/>
      <c r="V390" s="130"/>
      <c r="W390" s="131"/>
      <c r="X390" s="130"/>
      <c r="Y390" s="131"/>
      <c r="Z390" s="130"/>
      <c r="AA390" s="131"/>
      <c r="AB390" s="40"/>
      <c r="AC390" s="76"/>
      <c r="AD390" s="47"/>
    </row>
    <row r="391" spans="1:30" ht="27.75" customHeight="1" thickBot="1" thickTop="1">
      <c r="A391" s="138" t="s">
        <v>11</v>
      </c>
      <c r="B391" s="142" t="s">
        <v>15</v>
      </c>
      <c r="C391" s="20"/>
      <c r="D391" s="69">
        <v>2858</v>
      </c>
      <c r="E391" s="23" t="s">
        <v>24</v>
      </c>
      <c r="F391" s="105"/>
      <c r="G391" s="133"/>
      <c r="H391" s="105"/>
      <c r="I391" s="133"/>
      <c r="J391" s="105"/>
      <c r="K391" s="133"/>
      <c r="L391" s="105"/>
      <c r="M391" s="133"/>
      <c r="N391" s="105"/>
      <c r="O391" s="133"/>
      <c r="P391" s="105"/>
      <c r="Q391" s="133"/>
      <c r="R391" s="105"/>
      <c r="S391" s="133"/>
      <c r="T391" s="105"/>
      <c r="U391" s="133"/>
      <c r="V391" s="105"/>
      <c r="W391" s="133"/>
      <c r="X391" s="105"/>
      <c r="Y391" s="133"/>
      <c r="Z391" s="106"/>
      <c r="AA391" s="123"/>
      <c r="AB391" s="39">
        <f>D391+F391+H391+J391+L391+N391+P391+R391+T391+V391+X391+Z391</f>
        <v>2858</v>
      </c>
      <c r="AC391" s="26"/>
      <c r="AD391" s="29"/>
    </row>
    <row r="392" spans="1:30" ht="27.75" customHeight="1" thickBot="1" thickTop="1">
      <c r="A392" s="138"/>
      <c r="B392" s="143"/>
      <c r="C392" s="21" t="s">
        <v>19</v>
      </c>
      <c r="D392" s="75">
        <f>D391-Z364</f>
        <v>87</v>
      </c>
      <c r="E392" s="30">
        <f>D392/Z364</f>
        <v>0.031396607722843736</v>
      </c>
      <c r="F392" s="124"/>
      <c r="G392" s="125"/>
      <c r="H392" s="124"/>
      <c r="I392" s="125"/>
      <c r="J392" s="124"/>
      <c r="K392" s="125"/>
      <c r="L392" s="124"/>
      <c r="M392" s="125"/>
      <c r="N392" s="126"/>
      <c r="O392" s="127"/>
      <c r="P392" s="126"/>
      <c r="Q392" s="127"/>
      <c r="R392" s="126"/>
      <c r="S392" s="127"/>
      <c r="T392" s="126"/>
      <c r="U392" s="127"/>
      <c r="V392" s="126"/>
      <c r="W392" s="127"/>
      <c r="X392" s="126"/>
      <c r="Y392" s="127"/>
      <c r="Z392" s="128"/>
      <c r="AA392" s="129"/>
      <c r="AB392" s="101"/>
      <c r="AC392" s="12"/>
      <c r="AD392" s="77"/>
    </row>
    <row r="393" spans="1:29" ht="27.75" customHeight="1" thickBot="1">
      <c r="A393" s="138"/>
      <c r="B393" s="144"/>
      <c r="C393" s="18" t="s">
        <v>20</v>
      </c>
      <c r="D393" s="67">
        <f>D391-D364</f>
        <v>-465</v>
      </c>
      <c r="E393" s="31">
        <f>D393/D364</f>
        <v>-0.1399337947637677</v>
      </c>
      <c r="F393" s="130"/>
      <c r="G393" s="131"/>
      <c r="H393" s="130"/>
      <c r="I393" s="131"/>
      <c r="J393" s="130"/>
      <c r="K393" s="131"/>
      <c r="L393" s="130"/>
      <c r="M393" s="131"/>
      <c r="N393" s="130"/>
      <c r="O393" s="131"/>
      <c r="P393" s="130"/>
      <c r="Q393" s="131"/>
      <c r="R393" s="130"/>
      <c r="S393" s="131"/>
      <c r="T393" s="130"/>
      <c r="U393" s="131"/>
      <c r="V393" s="130"/>
      <c r="W393" s="131"/>
      <c r="X393" s="130"/>
      <c r="Y393" s="131"/>
      <c r="Z393" s="130"/>
      <c r="AA393" s="131"/>
      <c r="AB393" s="10"/>
      <c r="AC393" s="9"/>
    </row>
    <row r="394" spans="1:29" ht="27.75" customHeight="1" thickBot="1">
      <c r="A394" s="141" t="s">
        <v>12</v>
      </c>
      <c r="B394" s="154"/>
      <c r="C394" s="154"/>
      <c r="D394" s="154"/>
      <c r="E394" s="154"/>
      <c r="F394" s="154"/>
      <c r="G394" s="154"/>
      <c r="H394" s="154"/>
      <c r="I394" s="154"/>
      <c r="J394" s="154"/>
      <c r="K394" s="154"/>
      <c r="L394" s="154"/>
      <c r="M394" s="154"/>
      <c r="N394" s="154"/>
      <c r="O394" s="154"/>
      <c r="P394" s="154"/>
      <c r="Q394" s="154"/>
      <c r="R394" s="154"/>
      <c r="S394" s="154"/>
      <c r="T394" s="154"/>
      <c r="U394" s="154"/>
      <c r="V394" s="154"/>
      <c r="W394" s="154"/>
      <c r="X394" s="154"/>
      <c r="Y394" s="154"/>
      <c r="Z394" s="154"/>
      <c r="AA394" s="154"/>
      <c r="AB394" s="10"/>
      <c r="AC394" s="9"/>
    </row>
    <row r="395" spans="1:29" ht="27.75" customHeight="1" thickBot="1">
      <c r="A395" s="138" t="s">
        <v>13</v>
      </c>
      <c r="B395" s="142" t="s">
        <v>14</v>
      </c>
      <c r="C395" s="5"/>
      <c r="D395" s="69">
        <v>3226</v>
      </c>
      <c r="E395" s="23" t="s">
        <v>24</v>
      </c>
      <c r="F395" s="105"/>
      <c r="G395" s="133"/>
      <c r="H395" s="105"/>
      <c r="I395" s="133"/>
      <c r="J395" s="105"/>
      <c r="K395" s="133"/>
      <c r="L395" s="105"/>
      <c r="M395" s="133"/>
      <c r="N395" s="105"/>
      <c r="O395" s="133"/>
      <c r="P395" s="105"/>
      <c r="Q395" s="133"/>
      <c r="R395" s="105"/>
      <c r="S395" s="133"/>
      <c r="T395" s="105"/>
      <c r="U395" s="133"/>
      <c r="V395" s="105"/>
      <c r="W395" s="133"/>
      <c r="X395" s="105"/>
      <c r="Y395" s="133"/>
      <c r="Z395" s="136"/>
      <c r="AA395" s="137"/>
      <c r="AB395" s="10"/>
      <c r="AC395" s="9"/>
    </row>
    <row r="396" spans="1:29" ht="27.75" customHeight="1" thickBot="1" thickTop="1">
      <c r="A396" s="138"/>
      <c r="B396" s="143"/>
      <c r="C396" s="21" t="s">
        <v>19</v>
      </c>
      <c r="D396" s="75">
        <f>D395-Z368</f>
        <v>-216</v>
      </c>
      <c r="E396" s="30">
        <f>D396/Z368</f>
        <v>-0.06275421266705404</v>
      </c>
      <c r="F396" s="124"/>
      <c r="G396" s="125"/>
      <c r="H396" s="124"/>
      <c r="I396" s="125"/>
      <c r="J396" s="124"/>
      <c r="K396" s="125"/>
      <c r="L396" s="124"/>
      <c r="M396" s="125"/>
      <c r="N396" s="126"/>
      <c r="O396" s="127"/>
      <c r="P396" s="126"/>
      <c r="Q396" s="127"/>
      <c r="R396" s="126"/>
      <c r="S396" s="127"/>
      <c r="T396" s="126"/>
      <c r="U396" s="127"/>
      <c r="V396" s="126"/>
      <c r="W396" s="127"/>
      <c r="X396" s="126"/>
      <c r="Y396" s="127"/>
      <c r="Z396" s="128"/>
      <c r="AA396" s="129"/>
      <c r="AB396" s="10"/>
      <c r="AC396" s="9"/>
    </row>
    <row r="397" spans="1:29" ht="27.75" customHeight="1" thickBot="1">
      <c r="A397" s="138"/>
      <c r="B397" s="144"/>
      <c r="C397" s="18" t="s">
        <v>20</v>
      </c>
      <c r="D397" s="67">
        <f>D395-D368</f>
        <v>-1106</v>
      </c>
      <c r="E397" s="31">
        <f>D397/D368</f>
        <v>-0.25530932594644506</v>
      </c>
      <c r="F397" s="130"/>
      <c r="G397" s="131"/>
      <c r="H397" s="130"/>
      <c r="I397" s="131"/>
      <c r="J397" s="130"/>
      <c r="K397" s="131"/>
      <c r="L397" s="130"/>
      <c r="M397" s="131"/>
      <c r="N397" s="130"/>
      <c r="O397" s="131"/>
      <c r="P397" s="130"/>
      <c r="Q397" s="131"/>
      <c r="R397" s="130"/>
      <c r="S397" s="131"/>
      <c r="T397" s="130"/>
      <c r="U397" s="131"/>
      <c r="V397" s="130"/>
      <c r="W397" s="131"/>
      <c r="X397" s="130"/>
      <c r="Y397" s="131"/>
      <c r="Z397" s="130"/>
      <c r="AA397" s="131"/>
      <c r="AB397" s="10"/>
      <c r="AC397" s="9"/>
    </row>
  </sheetData>
  <sheetProtection/>
  <mergeCells count="525">
    <mergeCell ref="A391:A393"/>
    <mergeCell ref="B391:B393"/>
    <mergeCell ref="A394:AA394"/>
    <mergeCell ref="A395:A397"/>
    <mergeCell ref="B395:B397"/>
    <mergeCell ref="A382:A384"/>
    <mergeCell ref="B382:B384"/>
    <mergeCell ref="A385:A387"/>
    <mergeCell ref="B385:B387"/>
    <mergeCell ref="A388:A390"/>
    <mergeCell ref="B388:B390"/>
    <mergeCell ref="V376:W376"/>
    <mergeCell ref="X376:Y376"/>
    <mergeCell ref="Z376:AA376"/>
    <mergeCell ref="C377:AA377"/>
    <mergeCell ref="AB378:AD378"/>
    <mergeCell ref="A379:A381"/>
    <mergeCell ref="B379:B381"/>
    <mergeCell ref="AB379:AC379"/>
    <mergeCell ref="J376:K376"/>
    <mergeCell ref="L376:M376"/>
    <mergeCell ref="N376:O376"/>
    <mergeCell ref="P376:Q376"/>
    <mergeCell ref="R376:S376"/>
    <mergeCell ref="T376:U376"/>
    <mergeCell ref="A373:AD373"/>
    <mergeCell ref="A375:A376"/>
    <mergeCell ref="B375:B376"/>
    <mergeCell ref="C375:C376"/>
    <mergeCell ref="D375:AA375"/>
    <mergeCell ref="AB375:AB377"/>
    <mergeCell ref="AC375:AD376"/>
    <mergeCell ref="D376:E376"/>
    <mergeCell ref="F376:G376"/>
    <mergeCell ref="H376:I376"/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  <mergeCell ref="B334:B336"/>
    <mergeCell ref="V322:W322"/>
    <mergeCell ref="X322:Y322"/>
    <mergeCell ref="Z322:AA322"/>
    <mergeCell ref="C323:AA323"/>
    <mergeCell ref="AB324:AD324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B280:B282"/>
    <mergeCell ref="V268:W268"/>
    <mergeCell ref="X268:Y268"/>
    <mergeCell ref="Z268:AA268"/>
    <mergeCell ref="C269:AA269"/>
    <mergeCell ref="AB270:AD270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B173:B175"/>
    <mergeCell ref="V161:W161"/>
    <mergeCell ref="X161:Y161"/>
    <mergeCell ref="Z161:AA161"/>
    <mergeCell ref="C162:AA162"/>
    <mergeCell ref="AB163:AD163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B147:B149"/>
    <mergeCell ref="V135:W135"/>
    <mergeCell ref="X135:Y135"/>
    <mergeCell ref="Z135:AA135"/>
    <mergeCell ref="C136:AA136"/>
    <mergeCell ref="AB137:AD137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B121:B123"/>
    <mergeCell ref="V109:W109"/>
    <mergeCell ref="X109:Y109"/>
    <mergeCell ref="Z109:AA109"/>
    <mergeCell ref="C110:AA110"/>
    <mergeCell ref="AB111:AD111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75:AA75"/>
    <mergeCell ref="A76:A78"/>
    <mergeCell ref="B76:B78"/>
    <mergeCell ref="A69:A71"/>
    <mergeCell ref="B69:B71"/>
    <mergeCell ref="A72:A74"/>
    <mergeCell ref="B72:B74"/>
    <mergeCell ref="A63:A65"/>
    <mergeCell ref="B63:B65"/>
    <mergeCell ref="A66:A68"/>
    <mergeCell ref="B66:B68"/>
    <mergeCell ref="Z57:AA57"/>
    <mergeCell ref="C58:AA58"/>
    <mergeCell ref="N57:O57"/>
    <mergeCell ref="P57:Q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P4:Q4"/>
    <mergeCell ref="L4:M4"/>
    <mergeCell ref="A7:A9"/>
    <mergeCell ref="B7:B9"/>
    <mergeCell ref="N4:O4"/>
    <mergeCell ref="F4:G4"/>
    <mergeCell ref="A23:A25"/>
    <mergeCell ref="B23:B25"/>
    <mergeCell ref="B19:B21"/>
    <mergeCell ref="B16:B18"/>
    <mergeCell ref="A19:A21"/>
    <mergeCell ref="A16:A18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C30:C31"/>
    <mergeCell ref="D30:AA30"/>
    <mergeCell ref="L31:M31"/>
    <mergeCell ref="B13:B15"/>
    <mergeCell ref="R31:S31"/>
    <mergeCell ref="D31:E31"/>
    <mergeCell ref="AB34:AC34"/>
    <mergeCell ref="H31:I31"/>
    <mergeCell ref="J31:K31"/>
    <mergeCell ref="P31:Q31"/>
    <mergeCell ref="X31:Y31"/>
    <mergeCell ref="AB30:AB32"/>
    <mergeCell ref="AC30:AD31"/>
    <mergeCell ref="A50:A52"/>
    <mergeCell ref="B50:B52"/>
    <mergeCell ref="A43:A45"/>
    <mergeCell ref="B43:B45"/>
    <mergeCell ref="A46:A48"/>
    <mergeCell ref="B46:B48"/>
    <mergeCell ref="A49:AA49"/>
    <mergeCell ref="A40:A42"/>
    <mergeCell ref="B40:B42"/>
    <mergeCell ref="A30:A31"/>
    <mergeCell ref="B30:B31"/>
    <mergeCell ref="A37:A39"/>
    <mergeCell ref="B37:B39"/>
    <mergeCell ref="A34:A36"/>
    <mergeCell ref="B34:B36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B95:B97"/>
    <mergeCell ref="V83:W83"/>
    <mergeCell ref="X83:Y83"/>
    <mergeCell ref="Z83:AA83"/>
    <mergeCell ref="C84:AA84"/>
    <mergeCell ref="AB85:AD85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B199:B201"/>
    <mergeCell ref="V187:W187"/>
    <mergeCell ref="X187:Y187"/>
    <mergeCell ref="Z187:AA187"/>
    <mergeCell ref="C188:AA188"/>
    <mergeCell ref="AB189:AD189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B226:B228"/>
    <mergeCell ref="V214:W214"/>
    <mergeCell ref="X214:Y214"/>
    <mergeCell ref="Z214:AA214"/>
    <mergeCell ref="C215:AA215"/>
    <mergeCell ref="AB216:AD216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B253:B255"/>
    <mergeCell ref="V241:W241"/>
    <mergeCell ref="X241:Y241"/>
    <mergeCell ref="Z241:AA241"/>
    <mergeCell ref="C242:AA242"/>
    <mergeCell ref="AB243:AD243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B307:B309"/>
    <mergeCell ref="V295:W295"/>
    <mergeCell ref="X295:Y295"/>
    <mergeCell ref="Z295:AA295"/>
    <mergeCell ref="C296:AA296"/>
    <mergeCell ref="AB297:AD297"/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  <mergeCell ref="A346:AD346"/>
    <mergeCell ref="A348:A349"/>
    <mergeCell ref="B348:B349"/>
    <mergeCell ref="C348:C349"/>
    <mergeCell ref="D348:AA348"/>
    <mergeCell ref="AB348:AB350"/>
    <mergeCell ref="AC348:AD349"/>
    <mergeCell ref="D349:E349"/>
    <mergeCell ref="F349:G349"/>
    <mergeCell ref="H349:I349"/>
    <mergeCell ref="A352:A354"/>
    <mergeCell ref="B352:B354"/>
    <mergeCell ref="AB352:AC352"/>
    <mergeCell ref="J349:K349"/>
    <mergeCell ref="L349:M349"/>
    <mergeCell ref="N349:O349"/>
    <mergeCell ref="P349:Q349"/>
    <mergeCell ref="R349:S349"/>
    <mergeCell ref="T349:U349"/>
    <mergeCell ref="B361:B363"/>
    <mergeCell ref="V349:W349"/>
    <mergeCell ref="X349:Y349"/>
    <mergeCell ref="Z349:AA349"/>
    <mergeCell ref="C350:AA350"/>
    <mergeCell ref="AB351:AD351"/>
    <mergeCell ref="A364:A366"/>
    <mergeCell ref="B364:B366"/>
    <mergeCell ref="A367:AA367"/>
    <mergeCell ref="A368:A370"/>
    <mergeCell ref="B368:B370"/>
    <mergeCell ref="A355:A357"/>
    <mergeCell ref="B355:B357"/>
    <mergeCell ref="A358:A360"/>
    <mergeCell ref="B358:B360"/>
    <mergeCell ref="A361:A363"/>
  </mergeCells>
  <printOptions horizont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75"/>
  <sheetViews>
    <sheetView zoomScaleSheetLayoutView="87" workbookViewId="0" topLeftCell="A382">
      <selection activeCell="O417" sqref="O417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6.421875" style="0" customWidth="1"/>
    <col min="5" max="5" width="6.8515625" style="0" customWidth="1"/>
    <col min="6" max="6" width="5.7109375" style="0" customWidth="1"/>
    <col min="7" max="7" width="6.57421875" style="0" bestFit="1" customWidth="1"/>
    <col min="8" max="8" width="5.8515625" style="0" customWidth="1"/>
    <col min="9" max="9" width="5.710937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5.7109375" style="0" customWidth="1"/>
    <col min="15" max="15" width="6.140625" style="0" bestFit="1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88" t="s">
        <v>51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138" t="s">
        <v>0</v>
      </c>
      <c r="B3" s="166" t="s">
        <v>1</v>
      </c>
      <c r="C3" s="153"/>
      <c r="D3" s="141" t="s">
        <v>2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5"/>
      <c r="AB3" s="145" t="s">
        <v>21</v>
      </c>
      <c r="AC3" s="197"/>
      <c r="AD3" s="198"/>
    </row>
    <row r="4" spans="1:30" ht="18" customHeight="1" hidden="1" thickBot="1" thickTop="1">
      <c r="A4" s="138"/>
      <c r="B4" s="171"/>
      <c r="C4" s="138"/>
      <c r="D4" s="139" t="s">
        <v>4</v>
      </c>
      <c r="E4" s="140"/>
      <c r="F4" s="139" t="s">
        <v>5</v>
      </c>
      <c r="G4" s="140"/>
      <c r="H4" s="139" t="s">
        <v>25</v>
      </c>
      <c r="I4" s="140"/>
      <c r="J4" s="139" t="s">
        <v>26</v>
      </c>
      <c r="K4" s="140"/>
      <c r="L4" s="139" t="s">
        <v>27</v>
      </c>
      <c r="M4" s="140"/>
      <c r="N4" s="139" t="s">
        <v>28</v>
      </c>
      <c r="O4" s="140"/>
      <c r="P4" s="139" t="s">
        <v>29</v>
      </c>
      <c r="Q4" s="140"/>
      <c r="R4" s="139" t="s">
        <v>35</v>
      </c>
      <c r="S4" s="140"/>
      <c r="T4" s="139" t="s">
        <v>36</v>
      </c>
      <c r="U4" s="140"/>
      <c r="V4" s="139" t="s">
        <v>37</v>
      </c>
      <c r="W4" s="140"/>
      <c r="X4" s="139" t="s">
        <v>38</v>
      </c>
      <c r="Y4" s="140"/>
      <c r="Z4" s="159" t="s">
        <v>39</v>
      </c>
      <c r="AA4" s="160"/>
      <c r="AB4" s="146"/>
      <c r="AC4" s="199"/>
      <c r="AD4" s="200"/>
    </row>
    <row r="5" spans="1:30" ht="14.25" hidden="1" thickBot="1" thickTop="1">
      <c r="A5" s="2"/>
      <c r="B5" s="1"/>
      <c r="C5" s="168" t="s">
        <v>34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80"/>
      <c r="AB5" s="147"/>
      <c r="AC5" s="13"/>
      <c r="AD5" s="14"/>
    </row>
    <row r="6" spans="1:30" ht="13.5" hidden="1" thickBot="1">
      <c r="A6" s="3"/>
      <c r="B6" s="3"/>
      <c r="C6" s="3"/>
      <c r="D6" s="6"/>
      <c r="E6" s="3"/>
      <c r="F6" s="36"/>
      <c r="G6" s="4"/>
      <c r="H6" s="37"/>
      <c r="I6" s="16"/>
      <c r="J6" s="36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73"/>
      <c r="AC6" s="162"/>
      <c r="AD6" s="163"/>
    </row>
    <row r="7" spans="1:30" ht="19.5" customHeight="1" hidden="1" thickBot="1" thickTop="1">
      <c r="A7" s="138" t="s">
        <v>6</v>
      </c>
      <c r="B7" s="142" t="s">
        <v>7</v>
      </c>
      <c r="C7" s="7"/>
      <c r="D7" s="65">
        <v>13873</v>
      </c>
      <c r="E7" s="65" t="s">
        <v>24</v>
      </c>
      <c r="F7" s="65">
        <v>13815</v>
      </c>
      <c r="G7" s="65" t="s">
        <v>24</v>
      </c>
      <c r="H7" s="65">
        <v>13792</v>
      </c>
      <c r="I7" s="65" t="s">
        <v>24</v>
      </c>
      <c r="J7" s="65">
        <v>13643</v>
      </c>
      <c r="K7" s="65" t="s">
        <v>24</v>
      </c>
      <c r="L7" s="65">
        <v>13061</v>
      </c>
      <c r="M7" s="65" t="s">
        <v>24</v>
      </c>
      <c r="N7" s="65">
        <v>12783</v>
      </c>
      <c r="O7" s="65" t="s">
        <v>24</v>
      </c>
      <c r="P7" s="65">
        <v>12816</v>
      </c>
      <c r="Q7" s="65" t="s">
        <v>24</v>
      </c>
      <c r="R7" s="65">
        <v>12715</v>
      </c>
      <c r="S7" s="65" t="s">
        <v>24</v>
      </c>
      <c r="T7" s="65">
        <v>12451</v>
      </c>
      <c r="U7" s="65" t="s">
        <v>24</v>
      </c>
      <c r="V7" s="65">
        <v>12197</v>
      </c>
      <c r="W7" s="65" t="s">
        <v>24</v>
      </c>
      <c r="X7" s="65">
        <v>11790</v>
      </c>
      <c r="Y7" s="65" t="s">
        <v>24</v>
      </c>
      <c r="Z7" s="71">
        <v>11404</v>
      </c>
      <c r="AA7" s="71" t="s">
        <v>24</v>
      </c>
      <c r="AB7" s="178"/>
      <c r="AC7" s="194"/>
      <c r="AD7" s="58"/>
    </row>
    <row r="8" spans="1:29" ht="27" customHeight="1" hidden="1" thickBot="1" thickTop="1">
      <c r="A8" s="138"/>
      <c r="B8" s="143"/>
      <c r="C8" s="17" t="s">
        <v>19</v>
      </c>
      <c r="D8" s="41">
        <v>-96</v>
      </c>
      <c r="E8" s="42">
        <f>D8/13969</f>
        <v>-0.006872360226215191</v>
      </c>
      <c r="F8" s="41">
        <f>F7-D7</f>
        <v>-58</v>
      </c>
      <c r="G8" s="42">
        <f>F8/D7</f>
        <v>-0.004180782815540979</v>
      </c>
      <c r="H8" s="41">
        <f>H7-F7</f>
        <v>-23</v>
      </c>
      <c r="I8" s="42">
        <f>H8/F7</f>
        <v>-0.0016648570394498733</v>
      </c>
      <c r="J8" s="41">
        <f>J7-H7</f>
        <v>-149</v>
      </c>
      <c r="K8" s="42">
        <f>J8/H7</f>
        <v>-0.010803364269141531</v>
      </c>
      <c r="L8" s="41">
        <f>L7-J7</f>
        <v>-582</v>
      </c>
      <c r="M8" s="42">
        <f>L8/J7</f>
        <v>-0.042659239170270466</v>
      </c>
      <c r="N8" s="41">
        <f>N7-L7</f>
        <v>-278</v>
      </c>
      <c r="O8" s="42">
        <f>N8/L7</f>
        <v>-0.021284740831483042</v>
      </c>
      <c r="P8" s="41">
        <f>P7-N7</f>
        <v>33</v>
      </c>
      <c r="Q8" s="42">
        <f>P8/N7</f>
        <v>0.002581553625909411</v>
      </c>
      <c r="R8" s="41">
        <f>R7-P7</f>
        <v>-101</v>
      </c>
      <c r="S8" s="42">
        <f>R8/P7</f>
        <v>-0.007880774032459426</v>
      </c>
      <c r="T8" s="41">
        <f>T7-R7</f>
        <v>-264</v>
      </c>
      <c r="U8" s="42">
        <f>T8/R7</f>
        <v>-0.020762878489972474</v>
      </c>
      <c r="V8" s="41">
        <f>V7-T7</f>
        <v>-254</v>
      </c>
      <c r="W8" s="42">
        <f>V8/T7</f>
        <v>-0.02039996787406634</v>
      </c>
      <c r="X8" s="41">
        <f>X7-V7</f>
        <v>-407</v>
      </c>
      <c r="Y8" s="42">
        <f>X8/V7</f>
        <v>-0.03336886119537591</v>
      </c>
      <c r="Z8" s="53">
        <f>Z7-X7</f>
        <v>-386</v>
      </c>
      <c r="AA8" s="54">
        <f>Z8/X7</f>
        <v>-0.03273960983884648</v>
      </c>
      <c r="AB8" s="10"/>
      <c r="AC8" s="9"/>
    </row>
    <row r="9" spans="1:29" ht="24.75" customHeight="1" hidden="1" thickBot="1">
      <c r="A9" s="138"/>
      <c r="B9" s="144"/>
      <c r="C9" s="18" t="s">
        <v>20</v>
      </c>
      <c r="D9" s="33"/>
      <c r="E9" s="31"/>
      <c r="F9" s="33"/>
      <c r="G9" s="31"/>
      <c r="H9" s="33"/>
      <c r="I9" s="31"/>
      <c r="J9" s="33"/>
      <c r="K9" s="31"/>
      <c r="L9" s="38"/>
      <c r="M9" s="31"/>
      <c r="N9" s="38"/>
      <c r="O9" s="31"/>
      <c r="P9" s="38"/>
      <c r="Q9" s="31"/>
      <c r="R9" s="38"/>
      <c r="S9" s="31"/>
      <c r="T9" s="38"/>
      <c r="U9" s="31"/>
      <c r="V9" s="38"/>
      <c r="W9" s="31"/>
      <c r="X9" s="38"/>
      <c r="Y9" s="31"/>
      <c r="Z9" s="55"/>
      <c r="AA9" s="56"/>
      <c r="AB9" s="10"/>
      <c r="AC9" s="9"/>
    </row>
    <row r="10" spans="1:30" ht="19.5" customHeight="1" hidden="1" thickBot="1" thickTop="1">
      <c r="A10" s="138" t="s">
        <v>8</v>
      </c>
      <c r="B10" s="142" t="s">
        <v>18</v>
      </c>
      <c r="C10" s="19"/>
      <c r="D10" s="34">
        <v>345</v>
      </c>
      <c r="E10" s="23" t="s">
        <v>24</v>
      </c>
      <c r="F10" s="34">
        <v>409</v>
      </c>
      <c r="G10" s="23" t="s">
        <v>24</v>
      </c>
      <c r="H10" s="34">
        <v>336</v>
      </c>
      <c r="I10" s="23" t="s">
        <v>24</v>
      </c>
      <c r="J10" s="34">
        <v>266</v>
      </c>
      <c r="K10" s="23" t="s">
        <v>24</v>
      </c>
      <c r="L10" s="34">
        <v>233</v>
      </c>
      <c r="M10" s="23" t="s">
        <v>24</v>
      </c>
      <c r="N10" s="34">
        <v>231</v>
      </c>
      <c r="O10" s="23" t="s">
        <v>24</v>
      </c>
      <c r="P10" s="34">
        <v>396</v>
      </c>
      <c r="Q10" s="23" t="s">
        <v>24</v>
      </c>
      <c r="R10" s="34">
        <v>258</v>
      </c>
      <c r="S10" s="23" t="s">
        <v>24</v>
      </c>
      <c r="T10" s="34">
        <v>366</v>
      </c>
      <c r="U10" s="23" t="s">
        <v>24</v>
      </c>
      <c r="V10" s="34">
        <v>383</v>
      </c>
      <c r="W10" s="23" t="s">
        <v>24</v>
      </c>
      <c r="X10" s="34">
        <v>393</v>
      </c>
      <c r="Y10" s="23" t="s">
        <v>24</v>
      </c>
      <c r="Z10" s="50">
        <v>372</v>
      </c>
      <c r="AA10" s="51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138"/>
      <c r="B11" s="143"/>
      <c r="C11" s="17" t="s">
        <v>19</v>
      </c>
      <c r="D11" s="41">
        <v>25</v>
      </c>
      <c r="E11" s="42">
        <f>D11/320</f>
        <v>0.078125</v>
      </c>
      <c r="F11" s="41">
        <f>F10-D10</f>
        <v>64</v>
      </c>
      <c r="G11" s="42">
        <f>F11/D10</f>
        <v>0.1855072463768116</v>
      </c>
      <c r="H11" s="41">
        <f>H10-F10</f>
        <v>-73</v>
      </c>
      <c r="I11" s="42">
        <f>H11/F10</f>
        <v>-0.1784841075794621</v>
      </c>
      <c r="J11" s="41">
        <f>J10-H10</f>
        <v>-70</v>
      </c>
      <c r="K11" s="42">
        <f>J11/H10</f>
        <v>-0.20833333333333334</v>
      </c>
      <c r="L11" s="41">
        <f>L10-J10</f>
        <v>-33</v>
      </c>
      <c r="M11" s="42">
        <f>L11/J10</f>
        <v>-0.12406015037593984</v>
      </c>
      <c r="N11" s="41">
        <f>N10-L10</f>
        <v>-2</v>
      </c>
      <c r="O11" s="42">
        <f>N11/L10</f>
        <v>-0.008583690987124463</v>
      </c>
      <c r="P11" s="41">
        <f>P10-N10</f>
        <v>165</v>
      </c>
      <c r="Q11" s="42">
        <f>P11/N10</f>
        <v>0.7142857142857143</v>
      </c>
      <c r="R11" s="41">
        <f>R10-P10</f>
        <v>-138</v>
      </c>
      <c r="S11" s="42">
        <f>R11/P10</f>
        <v>-0.3484848484848485</v>
      </c>
      <c r="T11" s="41">
        <f>T10-R10</f>
        <v>108</v>
      </c>
      <c r="U11" s="42">
        <f>T11/R10</f>
        <v>0.4186046511627907</v>
      </c>
      <c r="V11" s="41">
        <f>V10-T10</f>
        <v>17</v>
      </c>
      <c r="W11" s="42">
        <f>V11/T10</f>
        <v>0.04644808743169399</v>
      </c>
      <c r="X11" s="41">
        <f>X10-V10</f>
        <v>10</v>
      </c>
      <c r="Y11" s="42">
        <f>X11/V10</f>
        <v>0.02610966057441253</v>
      </c>
      <c r="Z11" s="53">
        <f>Z10-X10</f>
        <v>-21</v>
      </c>
      <c r="AA11" s="54">
        <f>Z11/X10</f>
        <v>-0.05343511450381679</v>
      </c>
      <c r="AB11" s="28"/>
      <c r="AC11" s="9"/>
    </row>
    <row r="12" spans="1:29" ht="24.75" customHeight="1" hidden="1" thickBot="1">
      <c r="A12" s="138"/>
      <c r="B12" s="144"/>
      <c r="C12" s="18" t="s">
        <v>20</v>
      </c>
      <c r="D12" s="33"/>
      <c r="E12" s="31"/>
      <c r="F12" s="33"/>
      <c r="G12" s="31"/>
      <c r="H12" s="33"/>
      <c r="I12" s="31"/>
      <c r="J12" s="33"/>
      <c r="K12" s="31"/>
      <c r="L12" s="38"/>
      <c r="M12" s="31"/>
      <c r="N12" s="38"/>
      <c r="O12" s="31"/>
      <c r="P12" s="38"/>
      <c r="Q12" s="31"/>
      <c r="R12" s="38"/>
      <c r="S12" s="31"/>
      <c r="T12" s="38"/>
      <c r="U12" s="31"/>
      <c r="V12" s="38"/>
      <c r="W12" s="31"/>
      <c r="X12" s="38"/>
      <c r="Y12" s="31"/>
      <c r="Z12" s="55"/>
      <c r="AA12" s="56"/>
      <c r="AB12" s="28"/>
      <c r="AC12" s="9"/>
    </row>
    <row r="13" spans="1:30" ht="19.5" customHeight="1" hidden="1" thickBot="1" thickTop="1">
      <c r="A13" s="138" t="s">
        <v>9</v>
      </c>
      <c r="B13" s="142" t="s">
        <v>16</v>
      </c>
      <c r="C13" s="20"/>
      <c r="D13" s="35">
        <v>95</v>
      </c>
      <c r="E13" s="23" t="s">
        <v>24</v>
      </c>
      <c r="F13" s="35">
        <v>139</v>
      </c>
      <c r="G13" s="23" t="s">
        <v>24</v>
      </c>
      <c r="H13" s="35">
        <v>91</v>
      </c>
      <c r="I13" s="23" t="s">
        <v>24</v>
      </c>
      <c r="J13" s="35">
        <v>87</v>
      </c>
      <c r="K13" s="23" t="s">
        <v>24</v>
      </c>
      <c r="L13" s="35">
        <v>93</v>
      </c>
      <c r="M13" s="23" t="s">
        <v>24</v>
      </c>
      <c r="N13" s="35">
        <v>103</v>
      </c>
      <c r="O13" s="23" t="s">
        <v>24</v>
      </c>
      <c r="P13" s="35">
        <v>92</v>
      </c>
      <c r="Q13" s="23" t="s">
        <v>24</v>
      </c>
      <c r="R13" s="35">
        <v>90</v>
      </c>
      <c r="S13" s="23" t="s">
        <v>24</v>
      </c>
      <c r="T13" s="35">
        <v>139</v>
      </c>
      <c r="U13" s="23" t="s">
        <v>24</v>
      </c>
      <c r="V13" s="35">
        <v>99</v>
      </c>
      <c r="W13" s="23" t="s">
        <v>24</v>
      </c>
      <c r="X13" s="35">
        <v>119</v>
      </c>
      <c r="Y13" s="23" t="s">
        <v>24</v>
      </c>
      <c r="Z13" s="52">
        <v>131</v>
      </c>
      <c r="AA13" s="51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138"/>
      <c r="B14" s="143"/>
      <c r="C14" s="21" t="s">
        <v>19</v>
      </c>
      <c r="D14" s="41">
        <v>-10</v>
      </c>
      <c r="E14" s="42">
        <f>D14/105</f>
        <v>-0.09523809523809523</v>
      </c>
      <c r="F14" s="41">
        <f>F13-D13</f>
        <v>44</v>
      </c>
      <c r="G14" s="42">
        <f>F14/D13</f>
        <v>0.4631578947368421</v>
      </c>
      <c r="H14" s="41">
        <f>H13-F13</f>
        <v>-48</v>
      </c>
      <c r="I14" s="42">
        <f>H14/F13</f>
        <v>-0.34532374100719426</v>
      </c>
      <c r="J14" s="41">
        <f>J13-H13</f>
        <v>-4</v>
      </c>
      <c r="K14" s="42">
        <f>J14/H13</f>
        <v>-0.04395604395604396</v>
      </c>
      <c r="L14" s="41">
        <f>L13-J13</f>
        <v>6</v>
      </c>
      <c r="M14" s="42">
        <f>L14/J13</f>
        <v>0.06896551724137931</v>
      </c>
      <c r="N14" s="41">
        <f>N13-L13</f>
        <v>10</v>
      </c>
      <c r="O14" s="42">
        <f>N14/L13</f>
        <v>0.10752688172043011</v>
      </c>
      <c r="P14" s="41">
        <f>P13-N13</f>
        <v>-11</v>
      </c>
      <c r="Q14" s="42">
        <f>P14/N13</f>
        <v>-0.10679611650485436</v>
      </c>
      <c r="R14" s="41">
        <f>R13-P13</f>
        <v>-2</v>
      </c>
      <c r="S14" s="42">
        <f>R14/P13</f>
        <v>-0.021739130434782608</v>
      </c>
      <c r="T14" s="41">
        <f>T13-R13</f>
        <v>49</v>
      </c>
      <c r="U14" s="42">
        <f>T14/R13</f>
        <v>0.5444444444444444</v>
      </c>
      <c r="V14" s="41">
        <f>V13-T13</f>
        <v>-40</v>
      </c>
      <c r="W14" s="42">
        <f>V14/T13</f>
        <v>-0.28776978417266186</v>
      </c>
      <c r="X14" s="41">
        <f>X13-V13</f>
        <v>20</v>
      </c>
      <c r="Y14" s="42">
        <f>X14/V13</f>
        <v>0.20202020202020202</v>
      </c>
      <c r="Z14" s="53">
        <f>Z13-X13</f>
        <v>12</v>
      </c>
      <c r="AA14" s="54">
        <f>Z14/X13</f>
        <v>0.10084033613445378</v>
      </c>
      <c r="AB14" s="28"/>
      <c r="AC14" s="9"/>
    </row>
    <row r="15" spans="1:29" ht="24.75" customHeight="1" hidden="1" thickBot="1">
      <c r="A15" s="138"/>
      <c r="B15" s="144"/>
      <c r="C15" s="18" t="s">
        <v>20</v>
      </c>
      <c r="D15" s="33"/>
      <c r="E15" s="31"/>
      <c r="F15" s="33"/>
      <c r="G15" s="31"/>
      <c r="H15" s="33"/>
      <c r="I15" s="31"/>
      <c r="J15" s="33"/>
      <c r="K15" s="31"/>
      <c r="L15" s="38"/>
      <c r="M15" s="31"/>
      <c r="N15" s="38"/>
      <c r="O15" s="31"/>
      <c r="P15" s="38"/>
      <c r="Q15" s="31"/>
      <c r="R15" s="38"/>
      <c r="S15" s="31"/>
      <c r="T15" s="38"/>
      <c r="U15" s="31"/>
      <c r="V15" s="38"/>
      <c r="W15" s="31"/>
      <c r="X15" s="38"/>
      <c r="Y15" s="31"/>
      <c r="Z15" s="55"/>
      <c r="AA15" s="56"/>
      <c r="AB15" s="28"/>
      <c r="AC15" s="9"/>
    </row>
    <row r="16" spans="1:30" ht="19.5" customHeight="1" hidden="1" thickBot="1" thickTop="1">
      <c r="A16" s="138" t="s">
        <v>10</v>
      </c>
      <c r="B16" s="142" t="s">
        <v>17</v>
      </c>
      <c r="C16" s="20"/>
      <c r="D16" s="35">
        <v>0</v>
      </c>
      <c r="E16" s="23" t="s">
        <v>24</v>
      </c>
      <c r="F16" s="35">
        <v>0</v>
      </c>
      <c r="G16" s="23" t="s">
        <v>24</v>
      </c>
      <c r="H16" s="35">
        <v>0</v>
      </c>
      <c r="I16" s="23" t="s">
        <v>24</v>
      </c>
      <c r="J16" s="35">
        <v>0</v>
      </c>
      <c r="K16" s="23" t="s">
        <v>24</v>
      </c>
      <c r="L16" s="35">
        <v>0</v>
      </c>
      <c r="M16" s="23" t="s">
        <v>24</v>
      </c>
      <c r="N16" s="35">
        <v>0</v>
      </c>
      <c r="O16" s="23" t="s">
        <v>24</v>
      </c>
      <c r="P16" s="35">
        <v>0</v>
      </c>
      <c r="Q16" s="23" t="s">
        <v>24</v>
      </c>
      <c r="R16" s="35">
        <v>0</v>
      </c>
      <c r="S16" s="23" t="s">
        <v>24</v>
      </c>
      <c r="T16" s="35">
        <v>0</v>
      </c>
      <c r="U16" s="23" t="s">
        <v>24</v>
      </c>
      <c r="V16" s="35">
        <v>0</v>
      </c>
      <c r="W16" s="23" t="s">
        <v>24</v>
      </c>
      <c r="X16" s="35">
        <v>0</v>
      </c>
      <c r="Y16" s="23" t="s">
        <v>24</v>
      </c>
      <c r="Z16" s="52">
        <v>0</v>
      </c>
      <c r="AA16" s="51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138"/>
      <c r="B17" s="143"/>
      <c r="C17" s="21" t="s">
        <v>19</v>
      </c>
      <c r="D17" s="41"/>
      <c r="E17" s="42"/>
      <c r="F17" s="41"/>
      <c r="G17" s="42"/>
      <c r="H17" s="41"/>
      <c r="I17" s="42"/>
      <c r="J17" s="41"/>
      <c r="K17" s="42"/>
      <c r="L17" s="41"/>
      <c r="M17" s="42"/>
      <c r="N17" s="41"/>
      <c r="O17" s="42"/>
      <c r="P17" s="41"/>
      <c r="Q17" s="42"/>
      <c r="R17" s="41"/>
      <c r="S17" s="42"/>
      <c r="T17" s="41"/>
      <c r="U17" s="42"/>
      <c r="V17" s="41"/>
      <c r="W17" s="42"/>
      <c r="X17" s="41"/>
      <c r="Y17" s="42"/>
      <c r="Z17" s="53"/>
      <c r="AA17" s="54"/>
      <c r="AB17" s="28"/>
      <c r="AC17" s="9"/>
    </row>
    <row r="18" spans="1:29" ht="24.75" customHeight="1" hidden="1" thickBot="1">
      <c r="A18" s="138"/>
      <c r="B18" s="144"/>
      <c r="C18" s="18" t="s">
        <v>20</v>
      </c>
      <c r="D18" s="33"/>
      <c r="E18" s="31"/>
      <c r="F18" s="33"/>
      <c r="G18" s="31"/>
      <c r="H18" s="33"/>
      <c r="I18" s="31"/>
      <c r="J18" s="33"/>
      <c r="K18" s="31"/>
      <c r="L18" s="38"/>
      <c r="M18" s="31"/>
      <c r="N18" s="38"/>
      <c r="O18" s="31"/>
      <c r="P18" s="38"/>
      <c r="Q18" s="31"/>
      <c r="R18" s="38"/>
      <c r="S18" s="31"/>
      <c r="T18" s="38"/>
      <c r="U18" s="31"/>
      <c r="V18" s="38"/>
      <c r="W18" s="31"/>
      <c r="X18" s="38"/>
      <c r="Y18" s="31"/>
      <c r="Z18" s="55"/>
      <c r="AA18" s="56"/>
      <c r="AB18" s="28"/>
      <c r="AC18" s="9"/>
    </row>
    <row r="19" spans="1:30" ht="19.5" customHeight="1" hidden="1" thickBot="1" thickTop="1">
      <c r="A19" s="138" t="s">
        <v>11</v>
      </c>
      <c r="B19" s="142" t="s">
        <v>15</v>
      </c>
      <c r="C19" s="20"/>
      <c r="D19" s="35">
        <v>8</v>
      </c>
      <c r="E19" s="23" t="s">
        <v>24</v>
      </c>
      <c r="F19" s="35">
        <v>9</v>
      </c>
      <c r="G19" s="23" t="s">
        <v>24</v>
      </c>
      <c r="H19" s="35">
        <v>6</v>
      </c>
      <c r="I19" s="23" t="s">
        <v>24</v>
      </c>
      <c r="J19" s="35">
        <v>7</v>
      </c>
      <c r="K19" s="23" t="s">
        <v>24</v>
      </c>
      <c r="L19" s="35">
        <v>3</v>
      </c>
      <c r="M19" s="23" t="s">
        <v>24</v>
      </c>
      <c r="N19" s="35">
        <v>8</v>
      </c>
      <c r="O19" s="23" t="s">
        <v>24</v>
      </c>
      <c r="P19" s="35">
        <v>7</v>
      </c>
      <c r="Q19" s="23" t="s">
        <v>24</v>
      </c>
      <c r="R19" s="35">
        <v>6</v>
      </c>
      <c r="S19" s="23" t="s">
        <v>24</v>
      </c>
      <c r="T19" s="35">
        <v>4</v>
      </c>
      <c r="U19" s="23" t="s">
        <v>24</v>
      </c>
      <c r="V19" s="35">
        <v>4</v>
      </c>
      <c r="W19" s="23" t="s">
        <v>24</v>
      </c>
      <c r="X19" s="35">
        <v>5</v>
      </c>
      <c r="Y19" s="23" t="s">
        <v>24</v>
      </c>
      <c r="Z19" s="52">
        <v>12</v>
      </c>
      <c r="AA19" s="51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138"/>
      <c r="B20" s="143"/>
      <c r="C20" s="21" t="s">
        <v>19</v>
      </c>
      <c r="D20" s="41">
        <v>4</v>
      </c>
      <c r="E20" s="42">
        <f>D20/4</f>
        <v>1</v>
      </c>
      <c r="F20" s="41">
        <f>F19-D19</f>
        <v>1</v>
      </c>
      <c r="G20" s="42">
        <f>F20/D19</f>
        <v>0.125</v>
      </c>
      <c r="H20" s="41">
        <f>H19-F19</f>
        <v>-3</v>
      </c>
      <c r="I20" s="42">
        <f>H20/F19</f>
        <v>-0.3333333333333333</v>
      </c>
      <c r="J20" s="41">
        <f>J19-H19</f>
        <v>1</v>
      </c>
      <c r="K20" s="42">
        <f>J20/H19</f>
        <v>0.16666666666666666</v>
      </c>
      <c r="L20" s="41">
        <f>L19-J19</f>
        <v>-4</v>
      </c>
      <c r="M20" s="42">
        <f>L20/J19</f>
        <v>-0.5714285714285714</v>
      </c>
      <c r="N20" s="41">
        <f>N19-L19</f>
        <v>5</v>
      </c>
      <c r="O20" s="42">
        <f>N20/L19</f>
        <v>1.6666666666666667</v>
      </c>
      <c r="P20" s="41">
        <f>P19-N19</f>
        <v>-1</v>
      </c>
      <c r="Q20" s="42">
        <f>P20/N19</f>
        <v>-0.125</v>
      </c>
      <c r="R20" s="41">
        <f>R19-P19</f>
        <v>-1</v>
      </c>
      <c r="S20" s="42">
        <f>R20/P19</f>
        <v>-0.14285714285714285</v>
      </c>
      <c r="T20" s="41">
        <f>T19-R19</f>
        <v>-2</v>
      </c>
      <c r="U20" s="42">
        <f>T20/R19</f>
        <v>-0.3333333333333333</v>
      </c>
      <c r="V20" s="41">
        <f>V19-T19</f>
        <v>0</v>
      </c>
      <c r="W20" s="42">
        <f>V20/T19</f>
        <v>0</v>
      </c>
      <c r="X20" s="41">
        <f>X19-V19</f>
        <v>1</v>
      </c>
      <c r="Y20" s="42">
        <f>X20/V19</f>
        <v>0.25</v>
      </c>
      <c r="Z20" s="53">
        <f>Z19-X19</f>
        <v>7</v>
      </c>
      <c r="AA20" s="54">
        <f>Z20/X19</f>
        <v>1.4</v>
      </c>
      <c r="AB20" s="8"/>
      <c r="AC20" s="12"/>
    </row>
    <row r="21" spans="1:29" ht="24.75" customHeight="1" hidden="1" thickBot="1">
      <c r="A21" s="138"/>
      <c r="B21" s="144"/>
      <c r="C21" s="18" t="s">
        <v>20</v>
      </c>
      <c r="D21" s="33"/>
      <c r="E21" s="31"/>
      <c r="F21" s="33"/>
      <c r="G21" s="31"/>
      <c r="H21" s="33"/>
      <c r="I21" s="31"/>
      <c r="J21" s="33"/>
      <c r="K21" s="31"/>
      <c r="L21" s="38"/>
      <c r="M21" s="31"/>
      <c r="N21" s="38"/>
      <c r="O21" s="31"/>
      <c r="P21" s="38"/>
      <c r="Q21" s="31"/>
      <c r="R21" s="38"/>
      <c r="S21" s="31"/>
      <c r="T21" s="38"/>
      <c r="U21" s="31"/>
      <c r="V21" s="38"/>
      <c r="W21" s="31"/>
      <c r="X21" s="38"/>
      <c r="Y21" s="31"/>
      <c r="Z21" s="55"/>
      <c r="AA21" s="56"/>
      <c r="AB21" s="10"/>
      <c r="AC21" s="9"/>
    </row>
    <row r="22" spans="1:29" ht="19.5" customHeight="1" hidden="1" thickBot="1">
      <c r="A22" s="141" t="s">
        <v>12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0"/>
      <c r="AC22" s="9"/>
    </row>
    <row r="23" spans="1:29" ht="19.5" customHeight="1" hidden="1" thickBot="1">
      <c r="A23" s="138" t="s">
        <v>13</v>
      </c>
      <c r="B23" s="142" t="s">
        <v>14</v>
      </c>
      <c r="C23" s="5"/>
      <c r="D23" s="35">
        <v>132</v>
      </c>
      <c r="E23" s="23" t="s">
        <v>24</v>
      </c>
      <c r="F23" s="35">
        <v>168</v>
      </c>
      <c r="G23" s="23" t="s">
        <v>24</v>
      </c>
      <c r="H23" s="35">
        <v>113</v>
      </c>
      <c r="I23" s="23" t="s">
        <v>24</v>
      </c>
      <c r="J23" s="35">
        <v>131</v>
      </c>
      <c r="K23" s="23" t="s">
        <v>24</v>
      </c>
      <c r="L23" s="35">
        <v>126</v>
      </c>
      <c r="M23" s="23" t="s">
        <v>24</v>
      </c>
      <c r="N23" s="35">
        <v>122</v>
      </c>
      <c r="O23" s="23" t="s">
        <v>24</v>
      </c>
      <c r="P23" s="35">
        <v>155</v>
      </c>
      <c r="Q23" s="23" t="s">
        <v>24</v>
      </c>
      <c r="R23" s="35">
        <v>183</v>
      </c>
      <c r="S23" s="23" t="s">
        <v>24</v>
      </c>
      <c r="T23" s="35">
        <v>182</v>
      </c>
      <c r="U23" s="23" t="s">
        <v>24</v>
      </c>
      <c r="V23" s="35">
        <v>144</v>
      </c>
      <c r="W23" s="23" t="s">
        <v>24</v>
      </c>
      <c r="X23" s="35">
        <v>151</v>
      </c>
      <c r="Y23" s="23" t="s">
        <v>24</v>
      </c>
      <c r="Z23" s="52">
        <v>160</v>
      </c>
      <c r="AA23" s="51" t="s">
        <v>24</v>
      </c>
      <c r="AB23" s="10"/>
      <c r="AC23" s="9"/>
    </row>
    <row r="24" spans="1:29" ht="27" customHeight="1" hidden="1" thickBot="1" thickTop="1">
      <c r="A24" s="138"/>
      <c r="B24" s="143"/>
      <c r="C24" s="21" t="s">
        <v>19</v>
      </c>
      <c r="D24" s="41">
        <v>-2</v>
      </c>
      <c r="E24" s="42">
        <f>D24/134</f>
        <v>-0.014925373134328358</v>
      </c>
      <c r="F24" s="41">
        <f>F23-D23</f>
        <v>36</v>
      </c>
      <c r="G24" s="42">
        <f>F24/D23</f>
        <v>0.2727272727272727</v>
      </c>
      <c r="H24" s="41">
        <f>H23-F23</f>
        <v>-55</v>
      </c>
      <c r="I24" s="42">
        <f>H24/F23</f>
        <v>-0.3273809523809524</v>
      </c>
      <c r="J24" s="41">
        <f>J23-H23</f>
        <v>18</v>
      </c>
      <c r="K24" s="42">
        <f>J24/H23</f>
        <v>0.1592920353982301</v>
      </c>
      <c r="L24" s="41">
        <f>L23-J23</f>
        <v>-5</v>
      </c>
      <c r="M24" s="42">
        <f>L24/J23</f>
        <v>-0.03816793893129771</v>
      </c>
      <c r="N24" s="41">
        <f>N23-L23</f>
        <v>-4</v>
      </c>
      <c r="O24" s="42">
        <f>N24/L23</f>
        <v>-0.031746031746031744</v>
      </c>
      <c r="P24" s="41">
        <f>P23-N23</f>
        <v>33</v>
      </c>
      <c r="Q24" s="42">
        <f>P24/N23</f>
        <v>0.27049180327868855</v>
      </c>
      <c r="R24" s="41">
        <f>R23-P23</f>
        <v>28</v>
      </c>
      <c r="S24" s="42">
        <f>R24/P23</f>
        <v>0.18064516129032257</v>
      </c>
      <c r="T24" s="41">
        <f>T23-R23</f>
        <v>-1</v>
      </c>
      <c r="U24" s="42">
        <f>T24/R23</f>
        <v>-0.00546448087431694</v>
      </c>
      <c r="V24" s="41">
        <f>V23-T23</f>
        <v>-38</v>
      </c>
      <c r="W24" s="42">
        <f>V24/T23</f>
        <v>-0.2087912087912088</v>
      </c>
      <c r="X24" s="41">
        <f>X23-V23</f>
        <v>7</v>
      </c>
      <c r="Y24" s="42">
        <f>X24/V23</f>
        <v>0.04861111111111111</v>
      </c>
      <c r="Z24" s="53">
        <f>Z23-X23</f>
        <v>9</v>
      </c>
      <c r="AA24" s="54">
        <f>Z24/X23</f>
        <v>0.059602649006622516</v>
      </c>
      <c r="AB24" s="10"/>
      <c r="AC24" s="9"/>
    </row>
    <row r="25" spans="1:29" ht="24.75" customHeight="1" hidden="1" thickBot="1">
      <c r="A25" s="138"/>
      <c r="B25" s="144"/>
      <c r="C25" s="18" t="s">
        <v>20</v>
      </c>
      <c r="D25" s="33"/>
      <c r="E25" s="31"/>
      <c r="F25" s="33"/>
      <c r="G25" s="31"/>
      <c r="H25" s="33"/>
      <c r="I25" s="31"/>
      <c r="J25" s="33"/>
      <c r="K25" s="31"/>
      <c r="L25" s="38"/>
      <c r="M25" s="31"/>
      <c r="N25" s="38"/>
      <c r="O25" s="31"/>
      <c r="P25" s="38"/>
      <c r="Q25" s="31"/>
      <c r="R25" s="38"/>
      <c r="S25" s="31"/>
      <c r="T25" s="38"/>
      <c r="U25" s="31"/>
      <c r="V25" s="38"/>
      <c r="W25" s="31"/>
      <c r="X25" s="38"/>
      <c r="Y25" s="31"/>
      <c r="Z25" s="55"/>
      <c r="AA25" s="56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88" t="s">
        <v>52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138" t="s">
        <v>0</v>
      </c>
      <c r="B31" s="166" t="s">
        <v>1</v>
      </c>
      <c r="C31" s="153"/>
      <c r="D31" s="141" t="s">
        <v>3</v>
      </c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5"/>
      <c r="AB31" s="145" t="s">
        <v>21</v>
      </c>
      <c r="AC31" s="148" t="s">
        <v>22</v>
      </c>
      <c r="AD31" s="149"/>
    </row>
    <row r="32" spans="1:30" ht="18" customHeight="1" hidden="1" thickBot="1" thickTop="1">
      <c r="A32" s="138"/>
      <c r="B32" s="171"/>
      <c r="C32" s="138"/>
      <c r="D32" s="139" t="s">
        <v>4</v>
      </c>
      <c r="E32" s="140"/>
      <c r="F32" s="139" t="s">
        <v>5</v>
      </c>
      <c r="G32" s="140"/>
      <c r="H32" s="139" t="s">
        <v>25</v>
      </c>
      <c r="I32" s="140"/>
      <c r="J32" s="139" t="s">
        <v>26</v>
      </c>
      <c r="K32" s="140"/>
      <c r="L32" s="139" t="s">
        <v>27</v>
      </c>
      <c r="M32" s="140"/>
      <c r="N32" s="139" t="s">
        <v>28</v>
      </c>
      <c r="O32" s="140"/>
      <c r="P32" s="139" t="s">
        <v>29</v>
      </c>
      <c r="Q32" s="140"/>
      <c r="R32" s="139" t="s">
        <v>35</v>
      </c>
      <c r="S32" s="140"/>
      <c r="T32" s="139" t="s">
        <v>36</v>
      </c>
      <c r="U32" s="140"/>
      <c r="V32" s="139" t="s">
        <v>37</v>
      </c>
      <c r="W32" s="140"/>
      <c r="X32" s="139" t="s">
        <v>38</v>
      </c>
      <c r="Y32" s="140"/>
      <c r="Z32" s="159" t="s">
        <v>39</v>
      </c>
      <c r="AA32" s="160"/>
      <c r="AB32" s="146"/>
      <c r="AC32" s="150"/>
      <c r="AD32" s="151"/>
    </row>
    <row r="33" spans="1:30" ht="14.25" customHeight="1" hidden="1" thickBot="1" thickTop="1">
      <c r="A33" s="2"/>
      <c r="B33" s="1"/>
      <c r="C33" s="168" t="s">
        <v>34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80"/>
      <c r="AB33" s="147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6"/>
      <c r="G34" s="4"/>
      <c r="H34" s="37"/>
      <c r="I34" s="16"/>
      <c r="J34" s="36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73"/>
      <c r="AC34" s="162"/>
      <c r="AD34" s="163"/>
    </row>
    <row r="35" spans="1:30" ht="19.5" customHeight="1" hidden="1" thickBot="1" thickTop="1">
      <c r="A35" s="138" t="s">
        <v>6</v>
      </c>
      <c r="B35" s="142" t="s">
        <v>7</v>
      </c>
      <c r="C35" s="7"/>
      <c r="D35" s="65">
        <v>11526</v>
      </c>
      <c r="E35" s="65" t="s">
        <v>24</v>
      </c>
      <c r="F35" s="65">
        <v>11771</v>
      </c>
      <c r="G35" s="65" t="s">
        <v>24</v>
      </c>
      <c r="H35" s="65">
        <v>11811</v>
      </c>
      <c r="I35" s="65" t="s">
        <v>24</v>
      </c>
      <c r="J35" s="65">
        <v>11632</v>
      </c>
      <c r="K35" s="65" t="s">
        <v>24</v>
      </c>
      <c r="L35" s="65">
        <v>10813</v>
      </c>
      <c r="M35" s="65" t="s">
        <v>24</v>
      </c>
      <c r="N35" s="65">
        <v>10388</v>
      </c>
      <c r="O35" s="65" t="s">
        <v>24</v>
      </c>
      <c r="P35" s="65">
        <v>10284</v>
      </c>
      <c r="Q35" s="65" t="s">
        <v>24</v>
      </c>
      <c r="R35" s="65">
        <v>10117</v>
      </c>
      <c r="S35" s="65" t="s">
        <v>24</v>
      </c>
      <c r="T35" s="65">
        <v>10465</v>
      </c>
      <c r="U35" s="65" t="s">
        <v>24</v>
      </c>
      <c r="V35" s="65">
        <v>10569</v>
      </c>
      <c r="W35" s="65" t="s">
        <v>24</v>
      </c>
      <c r="X35" s="65">
        <v>10576</v>
      </c>
      <c r="Y35" s="65" t="s">
        <v>24</v>
      </c>
      <c r="Z35" s="71">
        <v>10607</v>
      </c>
      <c r="AA35" s="71" t="s">
        <v>24</v>
      </c>
      <c r="AB35" s="178"/>
      <c r="AC35" s="194"/>
      <c r="AD35" s="57"/>
    </row>
    <row r="36" spans="1:29" ht="27" customHeight="1" hidden="1" thickBot="1" thickTop="1">
      <c r="A36" s="138"/>
      <c r="B36" s="143"/>
      <c r="C36" s="17" t="s">
        <v>19</v>
      </c>
      <c r="D36" s="41">
        <v>122</v>
      </c>
      <c r="E36" s="42">
        <f>D36/11404</f>
        <v>0.010698000701508243</v>
      </c>
      <c r="F36" s="41">
        <f>F35-D35</f>
        <v>245</v>
      </c>
      <c r="G36" s="42">
        <f>F36/D35</f>
        <v>0.021256290126670137</v>
      </c>
      <c r="H36" s="41">
        <f>H35-F35</f>
        <v>40</v>
      </c>
      <c r="I36" s="42">
        <f>H36/F35</f>
        <v>0.003398181972644635</v>
      </c>
      <c r="J36" s="41">
        <f>J35-H35</f>
        <v>-179</v>
      </c>
      <c r="K36" s="42">
        <f>J36/H35</f>
        <v>-0.01515536364406062</v>
      </c>
      <c r="L36" s="41">
        <f>L35-J35</f>
        <v>-819</v>
      </c>
      <c r="M36" s="42">
        <f>L36/J35</f>
        <v>-0.0704092159559835</v>
      </c>
      <c r="N36" s="41">
        <f>N35-L35</f>
        <v>-425</v>
      </c>
      <c r="O36" s="42">
        <f>N36/L35</f>
        <v>-0.03930454083048183</v>
      </c>
      <c r="P36" s="41">
        <f>P35-N35</f>
        <v>-104</v>
      </c>
      <c r="Q36" s="42">
        <f>P36/N35</f>
        <v>-0.010011551790527531</v>
      </c>
      <c r="R36" s="41">
        <f>R35-P35</f>
        <v>-167</v>
      </c>
      <c r="S36" s="42">
        <f>R36/P35</f>
        <v>-0.016238817580707894</v>
      </c>
      <c r="T36" s="41">
        <f>T35-R35</f>
        <v>348</v>
      </c>
      <c r="U36" s="42">
        <f>T36/R35</f>
        <v>0.034397548680438865</v>
      </c>
      <c r="V36" s="41">
        <f>V35-T35</f>
        <v>104</v>
      </c>
      <c r="W36" s="42">
        <f>V36/T35</f>
        <v>0.009937888198757764</v>
      </c>
      <c r="X36" s="41">
        <f>X35-V35</f>
        <v>7</v>
      </c>
      <c r="Y36" s="42">
        <f>X36/V35</f>
        <v>0.0006623143154508469</v>
      </c>
      <c r="Z36" s="53">
        <f>Z35-X35</f>
        <v>31</v>
      </c>
      <c r="AA36" s="54">
        <f>Z36/X35</f>
        <v>0.0029311649016641452</v>
      </c>
      <c r="AB36" s="10"/>
      <c r="AC36" s="9"/>
    </row>
    <row r="37" spans="1:29" ht="24.75" customHeight="1" hidden="1" thickBot="1">
      <c r="A37" s="138"/>
      <c r="B37" s="144"/>
      <c r="C37" s="18" t="s">
        <v>20</v>
      </c>
      <c r="D37" s="33">
        <f>D35-D7</f>
        <v>-2347</v>
      </c>
      <c r="E37" s="31">
        <f>D37/D7</f>
        <v>-0.16917753910473582</v>
      </c>
      <c r="F37" s="33">
        <f>F35-F7</f>
        <v>-2044</v>
      </c>
      <c r="G37" s="31">
        <f>F37/F7</f>
        <v>-0.14795512124502352</v>
      </c>
      <c r="H37" s="33">
        <f>H35-H7</f>
        <v>-1981</v>
      </c>
      <c r="I37" s="31">
        <f>H37/H7</f>
        <v>-0.14363399071925753</v>
      </c>
      <c r="J37" s="33">
        <f>J35-J7</f>
        <v>-2011</v>
      </c>
      <c r="K37" s="31">
        <f>J37/J7</f>
        <v>-0.14740159788902735</v>
      </c>
      <c r="L37" s="38">
        <f>L35-L7</f>
        <v>-2248</v>
      </c>
      <c r="M37" s="31">
        <f>L37/L7</f>
        <v>-0.1721154582344384</v>
      </c>
      <c r="N37" s="38">
        <f>N35-N7</f>
        <v>-2395</v>
      </c>
      <c r="O37" s="31">
        <f>N37/N7</f>
        <v>-0.18735821012281936</v>
      </c>
      <c r="P37" s="38">
        <f>P35-P7</f>
        <v>-2532</v>
      </c>
      <c r="Q37" s="31">
        <f>P37/P7</f>
        <v>-0.19756554307116106</v>
      </c>
      <c r="R37" s="38">
        <f>R35-R7</f>
        <v>-2598</v>
      </c>
      <c r="S37" s="31">
        <f>R37/R7</f>
        <v>-0.20432559968541092</v>
      </c>
      <c r="T37" s="38">
        <f>T35-T7</f>
        <v>-1986</v>
      </c>
      <c r="U37" s="31">
        <f>T37/T7</f>
        <v>-0.1595052606216368</v>
      </c>
      <c r="V37" s="38">
        <f>V35-V7</f>
        <v>-1628</v>
      </c>
      <c r="W37" s="31">
        <f>V37/V7</f>
        <v>-0.13347544478150364</v>
      </c>
      <c r="X37" s="38">
        <f>X35-X7</f>
        <v>-1214</v>
      </c>
      <c r="Y37" s="31">
        <f>X37/X7</f>
        <v>-0.10296861747243427</v>
      </c>
      <c r="Z37" s="55">
        <f>Z35-Z7</f>
        <v>-797</v>
      </c>
      <c r="AA37" s="56">
        <f>Z37/Z7</f>
        <v>-0.06988775868116451</v>
      </c>
      <c r="AB37" s="10"/>
      <c r="AC37" s="43"/>
    </row>
    <row r="38" spans="1:32" ht="19.5" customHeight="1" hidden="1" thickBot="1" thickTop="1">
      <c r="A38" s="138" t="s">
        <v>8</v>
      </c>
      <c r="B38" s="142" t="s">
        <v>18</v>
      </c>
      <c r="C38" s="19"/>
      <c r="D38" s="34">
        <v>343</v>
      </c>
      <c r="E38" s="23" t="s">
        <v>24</v>
      </c>
      <c r="F38" s="34">
        <v>451</v>
      </c>
      <c r="G38" s="23" t="s">
        <v>24</v>
      </c>
      <c r="H38" s="34">
        <v>509</v>
      </c>
      <c r="I38" s="23" t="s">
        <v>24</v>
      </c>
      <c r="J38" s="34">
        <v>342</v>
      </c>
      <c r="K38" s="23" t="s">
        <v>24</v>
      </c>
      <c r="L38" s="34">
        <v>256</v>
      </c>
      <c r="M38" s="23" t="s">
        <v>24</v>
      </c>
      <c r="N38" s="34">
        <v>334</v>
      </c>
      <c r="O38" s="23" t="s">
        <v>24</v>
      </c>
      <c r="P38" s="34">
        <v>352</v>
      </c>
      <c r="Q38" s="23" t="s">
        <v>24</v>
      </c>
      <c r="R38" s="34">
        <v>348</v>
      </c>
      <c r="S38" s="23" t="s">
        <v>24</v>
      </c>
      <c r="T38" s="34">
        <v>468</v>
      </c>
      <c r="U38" s="23" t="s">
        <v>24</v>
      </c>
      <c r="V38" s="34">
        <v>507</v>
      </c>
      <c r="W38" s="23" t="s">
        <v>24</v>
      </c>
      <c r="X38" s="34">
        <v>404</v>
      </c>
      <c r="Y38" s="23" t="s">
        <v>24</v>
      </c>
      <c r="Z38" s="50">
        <v>488</v>
      </c>
      <c r="AA38" s="51" t="s">
        <v>24</v>
      </c>
      <c r="AB38" s="27">
        <f>D38+F38+H38+J38+L38+N38+P38+R38+T38+V38+X38+Z38</f>
        <v>4802</v>
      </c>
      <c r="AC38" s="26" t="s">
        <v>47</v>
      </c>
      <c r="AD38" s="29">
        <v>0.6908</v>
      </c>
      <c r="AE38" s="102">
        <f>V38+X38+Z38</f>
        <v>1399</v>
      </c>
      <c r="AF38" s="102"/>
    </row>
    <row r="39" spans="1:32" ht="27" customHeight="1" hidden="1" thickBot="1" thickTop="1">
      <c r="A39" s="138"/>
      <c r="B39" s="143"/>
      <c r="C39" s="17" t="s">
        <v>19</v>
      </c>
      <c r="D39" s="41">
        <v>-29</v>
      </c>
      <c r="E39" s="42">
        <f>D39/372</f>
        <v>-0.07795698924731183</v>
      </c>
      <c r="F39" s="41">
        <f>F38-D38</f>
        <v>108</v>
      </c>
      <c r="G39" s="42">
        <f>F39/D38</f>
        <v>0.31486880466472306</v>
      </c>
      <c r="H39" s="41">
        <f>H38-F38</f>
        <v>58</v>
      </c>
      <c r="I39" s="42">
        <f>H39/F38</f>
        <v>0.1286031042128603</v>
      </c>
      <c r="J39" s="41">
        <f>J38-H38</f>
        <v>-167</v>
      </c>
      <c r="K39" s="42">
        <f>J39/H38</f>
        <v>-0.3280943025540275</v>
      </c>
      <c r="L39" s="41">
        <f>L38-J38</f>
        <v>-86</v>
      </c>
      <c r="M39" s="42">
        <f>L39/J38</f>
        <v>-0.25146198830409355</v>
      </c>
      <c r="N39" s="41">
        <f>N38-L38</f>
        <v>78</v>
      </c>
      <c r="O39" s="42">
        <f>N39/L38</f>
        <v>0.3046875</v>
      </c>
      <c r="P39" s="41">
        <f>P38-N38</f>
        <v>18</v>
      </c>
      <c r="Q39" s="42">
        <f>P39/N38</f>
        <v>0.05389221556886228</v>
      </c>
      <c r="R39" s="41">
        <f>R38-P38</f>
        <v>-4</v>
      </c>
      <c r="S39" s="42">
        <f>R39/P38</f>
        <v>-0.011363636363636364</v>
      </c>
      <c r="T39" s="41">
        <f>T38-R38</f>
        <v>120</v>
      </c>
      <c r="U39" s="42">
        <f>T39/R38</f>
        <v>0.3448275862068966</v>
      </c>
      <c r="V39" s="41">
        <f>V38-T38</f>
        <v>39</v>
      </c>
      <c r="W39" s="42">
        <f>V39/T38</f>
        <v>0.08333333333333333</v>
      </c>
      <c r="X39" s="41">
        <f>X38-V38</f>
        <v>-103</v>
      </c>
      <c r="Y39" s="42">
        <f>X39/V38</f>
        <v>-0.20315581854043394</v>
      </c>
      <c r="Z39" s="53">
        <f>Z38-X38</f>
        <v>84</v>
      </c>
      <c r="AA39" s="54">
        <f>Z39/X38</f>
        <v>0.2079207920792079</v>
      </c>
      <c r="AB39" s="102">
        <f>D38+F38+H38+J38+L38+N38+P38+R38</f>
        <v>2935</v>
      </c>
      <c r="AC39" s="48"/>
      <c r="AD39" s="77"/>
      <c r="AE39" s="102"/>
      <c r="AF39" s="102"/>
    </row>
    <row r="40" spans="1:32" ht="24.75" customHeight="1" hidden="1" thickBot="1">
      <c r="A40" s="138"/>
      <c r="B40" s="144"/>
      <c r="C40" s="18" t="s">
        <v>20</v>
      </c>
      <c r="D40" s="33">
        <f>D38-D10</f>
        <v>-2</v>
      </c>
      <c r="E40" s="31">
        <f>D40/D10</f>
        <v>-0.005797101449275362</v>
      </c>
      <c r="F40" s="33">
        <f>F38-F10</f>
        <v>42</v>
      </c>
      <c r="G40" s="31">
        <f>F40/F10</f>
        <v>0.10268948655256724</v>
      </c>
      <c r="H40" s="33">
        <f>H38-H10</f>
        <v>173</v>
      </c>
      <c r="I40" s="31">
        <f>H40/H10</f>
        <v>0.5148809523809523</v>
      </c>
      <c r="J40" s="33">
        <f>J38-J10</f>
        <v>76</v>
      </c>
      <c r="K40" s="31">
        <f>J40/J10</f>
        <v>0.2857142857142857</v>
      </c>
      <c r="L40" s="38">
        <f>L38-L10</f>
        <v>23</v>
      </c>
      <c r="M40" s="31">
        <f>L40/L10</f>
        <v>0.09871244635193133</v>
      </c>
      <c r="N40" s="38">
        <f>N38-N10</f>
        <v>103</v>
      </c>
      <c r="O40" s="31">
        <f>N40/N10</f>
        <v>0.4458874458874459</v>
      </c>
      <c r="P40" s="38">
        <f>P38-P10</f>
        <v>-44</v>
      </c>
      <c r="Q40" s="31">
        <f>P40/P10</f>
        <v>-0.1111111111111111</v>
      </c>
      <c r="R40" s="38">
        <f>R38-R10</f>
        <v>90</v>
      </c>
      <c r="S40" s="31">
        <f>R40/R10</f>
        <v>0.3488372093023256</v>
      </c>
      <c r="T40" s="38">
        <f>T38-T10</f>
        <v>102</v>
      </c>
      <c r="U40" s="31">
        <f>T40/T10</f>
        <v>0.2786885245901639</v>
      </c>
      <c r="V40" s="38">
        <f>V38-V10</f>
        <v>124</v>
      </c>
      <c r="W40" s="31">
        <f>V40/V10</f>
        <v>0.3237597911227154</v>
      </c>
      <c r="X40" s="38">
        <f>X38-X10</f>
        <v>11</v>
      </c>
      <c r="Y40" s="31">
        <f>X40/X10</f>
        <v>0.027989821882951654</v>
      </c>
      <c r="Z40" s="55">
        <f>Z38-Z10</f>
        <v>116</v>
      </c>
      <c r="AA40" s="56">
        <f>Z40/Z10</f>
        <v>0.3118279569892473</v>
      </c>
      <c r="AB40" s="28"/>
      <c r="AC40" s="76"/>
      <c r="AD40" s="47"/>
      <c r="AE40" s="102"/>
      <c r="AF40" s="102"/>
    </row>
    <row r="41" spans="1:32" ht="19.5" customHeight="1" hidden="1" thickBot="1" thickTop="1">
      <c r="A41" s="138" t="s">
        <v>9</v>
      </c>
      <c r="B41" s="142" t="s">
        <v>16</v>
      </c>
      <c r="C41" s="20"/>
      <c r="D41" s="35">
        <v>77</v>
      </c>
      <c r="E41" s="23" t="s">
        <v>24</v>
      </c>
      <c r="F41" s="35">
        <v>75</v>
      </c>
      <c r="G41" s="23" t="s">
        <v>24</v>
      </c>
      <c r="H41" s="35">
        <v>82</v>
      </c>
      <c r="I41" s="23" t="s">
        <v>24</v>
      </c>
      <c r="J41" s="35">
        <v>71</v>
      </c>
      <c r="K41" s="23" t="s">
        <v>24</v>
      </c>
      <c r="L41" s="35">
        <v>74</v>
      </c>
      <c r="M41" s="23" t="s">
        <v>24</v>
      </c>
      <c r="N41" s="35">
        <v>44</v>
      </c>
      <c r="O41" s="23" t="s">
        <v>24</v>
      </c>
      <c r="P41" s="35">
        <v>54</v>
      </c>
      <c r="Q41" s="23" t="s">
        <v>24</v>
      </c>
      <c r="R41" s="35">
        <v>91</v>
      </c>
      <c r="S41" s="23" t="s">
        <v>24</v>
      </c>
      <c r="T41" s="35">
        <v>73</v>
      </c>
      <c r="U41" s="23" t="s">
        <v>24</v>
      </c>
      <c r="V41" s="35">
        <v>124</v>
      </c>
      <c r="W41" s="23" t="s">
        <v>24</v>
      </c>
      <c r="X41" s="35">
        <v>110</v>
      </c>
      <c r="Y41" s="23" t="s">
        <v>24</v>
      </c>
      <c r="Z41" s="52">
        <v>62</v>
      </c>
      <c r="AA41" s="51" t="s">
        <v>24</v>
      </c>
      <c r="AB41" s="27">
        <f>D41+F41+H41+J41+L41+N41+P41+R41+T41+V41+X41+Z41</f>
        <v>937</v>
      </c>
      <c r="AC41" s="26" t="s">
        <v>48</v>
      </c>
      <c r="AD41" s="29">
        <v>0.0086</v>
      </c>
      <c r="AE41" s="102">
        <f>V41+X41+Z41</f>
        <v>296</v>
      </c>
      <c r="AF41" s="102"/>
    </row>
    <row r="42" spans="1:32" ht="27" customHeight="1" hidden="1" thickBot="1" thickTop="1">
      <c r="A42" s="138"/>
      <c r="B42" s="143"/>
      <c r="C42" s="21" t="s">
        <v>19</v>
      </c>
      <c r="D42" s="41">
        <v>-54</v>
      </c>
      <c r="E42" s="42">
        <f>D42/131</f>
        <v>-0.4122137404580153</v>
      </c>
      <c r="F42" s="41">
        <f>F41-D41</f>
        <v>-2</v>
      </c>
      <c r="G42" s="42">
        <f>F42/D41</f>
        <v>-0.025974025974025976</v>
      </c>
      <c r="H42" s="41">
        <f>H41-F41</f>
        <v>7</v>
      </c>
      <c r="I42" s="42">
        <f>H42/F41</f>
        <v>0.09333333333333334</v>
      </c>
      <c r="J42" s="41">
        <f>J41-H41</f>
        <v>-11</v>
      </c>
      <c r="K42" s="42">
        <f>J42/H41</f>
        <v>-0.13414634146341464</v>
      </c>
      <c r="L42" s="41">
        <f>L41-J41</f>
        <v>3</v>
      </c>
      <c r="M42" s="42">
        <f>L42/J41</f>
        <v>0.04225352112676056</v>
      </c>
      <c r="N42" s="41">
        <f>N41-L41</f>
        <v>-30</v>
      </c>
      <c r="O42" s="42">
        <f>N42/L41</f>
        <v>-0.40540540540540543</v>
      </c>
      <c r="P42" s="41">
        <f>P41-N41</f>
        <v>10</v>
      </c>
      <c r="Q42" s="42">
        <f>P42/N41</f>
        <v>0.22727272727272727</v>
      </c>
      <c r="R42" s="41">
        <f>R41-P41</f>
        <v>37</v>
      </c>
      <c r="S42" s="42">
        <f>R42/P41</f>
        <v>0.6851851851851852</v>
      </c>
      <c r="T42" s="41">
        <f>T41-R41</f>
        <v>-18</v>
      </c>
      <c r="U42" s="42">
        <f>T42/R41</f>
        <v>-0.1978021978021978</v>
      </c>
      <c r="V42" s="41">
        <f>V41-T41</f>
        <v>51</v>
      </c>
      <c r="W42" s="42">
        <f>V42/T41</f>
        <v>0.6986301369863014</v>
      </c>
      <c r="X42" s="41">
        <f>X41-V41</f>
        <v>-14</v>
      </c>
      <c r="Y42" s="42">
        <f>X42/V41</f>
        <v>-0.11290322580645161</v>
      </c>
      <c r="Z42" s="53">
        <f>Z41-X41</f>
        <v>-48</v>
      </c>
      <c r="AA42" s="54">
        <f>Z42/X41</f>
        <v>-0.43636363636363634</v>
      </c>
      <c r="AB42" s="102">
        <f>D41+F41+H41+J41+L41+N41+P41+R41</f>
        <v>568</v>
      </c>
      <c r="AC42" s="48"/>
      <c r="AD42" s="77"/>
      <c r="AE42" s="102"/>
      <c r="AF42" s="102"/>
    </row>
    <row r="43" spans="1:32" ht="24.75" customHeight="1" hidden="1" thickBot="1">
      <c r="A43" s="138"/>
      <c r="B43" s="144"/>
      <c r="C43" s="18" t="s">
        <v>20</v>
      </c>
      <c r="D43" s="33">
        <f>D41-D13</f>
        <v>-18</v>
      </c>
      <c r="E43" s="31">
        <f>D43/D13</f>
        <v>-0.18947368421052632</v>
      </c>
      <c r="F43" s="33">
        <f>F41-F13</f>
        <v>-64</v>
      </c>
      <c r="G43" s="31">
        <f>F43/F13</f>
        <v>-0.460431654676259</v>
      </c>
      <c r="H43" s="33">
        <f>H41-H13</f>
        <v>-9</v>
      </c>
      <c r="I43" s="31">
        <f>H43/H13</f>
        <v>-0.0989010989010989</v>
      </c>
      <c r="J43" s="33">
        <f>J41-J13</f>
        <v>-16</v>
      </c>
      <c r="K43" s="31">
        <f>J43/J13</f>
        <v>-0.1839080459770115</v>
      </c>
      <c r="L43" s="38">
        <f>L41-L13</f>
        <v>-19</v>
      </c>
      <c r="M43" s="31">
        <f>L43/L13</f>
        <v>-0.20430107526881722</v>
      </c>
      <c r="N43" s="38">
        <f>N41-N13</f>
        <v>-59</v>
      </c>
      <c r="O43" s="31">
        <f>N43/N13</f>
        <v>-0.5728155339805825</v>
      </c>
      <c r="P43" s="38">
        <f>P41-P13</f>
        <v>-38</v>
      </c>
      <c r="Q43" s="31">
        <f>P43/P13</f>
        <v>-0.41304347826086957</v>
      </c>
      <c r="R43" s="38">
        <f>R41-R13</f>
        <v>1</v>
      </c>
      <c r="S43" s="31">
        <f>R43/R13</f>
        <v>0.011111111111111112</v>
      </c>
      <c r="T43" s="38">
        <f>T41-T13</f>
        <v>-66</v>
      </c>
      <c r="U43" s="31">
        <f>T43/T13</f>
        <v>-0.4748201438848921</v>
      </c>
      <c r="V43" s="38">
        <f>V41-V13</f>
        <v>25</v>
      </c>
      <c r="W43" s="31">
        <f>V43/V13</f>
        <v>0.25252525252525254</v>
      </c>
      <c r="X43" s="38">
        <f>X41-X13</f>
        <v>-9</v>
      </c>
      <c r="Y43" s="31">
        <f>X43/X13</f>
        <v>-0.07563025210084033</v>
      </c>
      <c r="Z43" s="55">
        <f>Z41-Z13</f>
        <v>-69</v>
      </c>
      <c r="AA43" s="56">
        <f>Z43/Z13</f>
        <v>-0.5267175572519084</v>
      </c>
      <c r="AB43" s="102"/>
      <c r="AC43" s="48"/>
      <c r="AD43" s="47"/>
      <c r="AE43" s="102"/>
      <c r="AF43" s="102"/>
    </row>
    <row r="44" spans="1:32" ht="16.5" customHeight="1" hidden="1" thickBot="1" thickTop="1">
      <c r="A44" s="138" t="s">
        <v>10</v>
      </c>
      <c r="B44" s="142" t="s">
        <v>17</v>
      </c>
      <c r="C44" s="20"/>
      <c r="D44" s="35">
        <v>0</v>
      </c>
      <c r="E44" s="23" t="s">
        <v>24</v>
      </c>
      <c r="F44" s="35">
        <v>0</v>
      </c>
      <c r="G44" s="23" t="s">
        <v>24</v>
      </c>
      <c r="H44" s="35">
        <v>0</v>
      </c>
      <c r="I44" s="23" t="s">
        <v>24</v>
      </c>
      <c r="J44" s="35">
        <v>0</v>
      </c>
      <c r="K44" s="23" t="s">
        <v>24</v>
      </c>
      <c r="L44" s="35">
        <v>0</v>
      </c>
      <c r="M44" s="23" t="s">
        <v>24</v>
      </c>
      <c r="N44" s="35">
        <v>0</v>
      </c>
      <c r="O44" s="23" t="s">
        <v>24</v>
      </c>
      <c r="P44" s="35">
        <v>0</v>
      </c>
      <c r="Q44" s="23" t="s">
        <v>24</v>
      </c>
      <c r="R44" s="35">
        <v>0</v>
      </c>
      <c r="S44" s="23" t="s">
        <v>24</v>
      </c>
      <c r="T44" s="35">
        <v>0</v>
      </c>
      <c r="U44" s="23" t="s">
        <v>24</v>
      </c>
      <c r="V44" s="35">
        <v>0</v>
      </c>
      <c r="W44" s="23" t="s">
        <v>24</v>
      </c>
      <c r="X44" s="35">
        <v>0</v>
      </c>
      <c r="Y44" s="23" t="s">
        <v>24</v>
      </c>
      <c r="Z44" s="52">
        <v>0</v>
      </c>
      <c r="AA44" s="51" t="s">
        <v>24</v>
      </c>
      <c r="AB44" s="27">
        <f>D44+F44+H44+J44+L44+N44+P44+R44+T44+V44+X44</f>
        <v>0</v>
      </c>
      <c r="AC44" s="44"/>
      <c r="AD44" s="45"/>
      <c r="AE44" s="102">
        <v>0</v>
      </c>
      <c r="AF44" s="102"/>
    </row>
    <row r="45" spans="1:32" ht="27" customHeight="1" hidden="1" thickBot="1" thickTop="1">
      <c r="A45" s="138"/>
      <c r="B45" s="143"/>
      <c r="C45" s="21" t="s">
        <v>19</v>
      </c>
      <c r="D45" s="41"/>
      <c r="E45" s="42"/>
      <c r="F45" s="41"/>
      <c r="G45" s="42"/>
      <c r="H45" s="41"/>
      <c r="I45" s="42"/>
      <c r="J45" s="41"/>
      <c r="K45" s="42"/>
      <c r="L45" s="41"/>
      <c r="M45" s="42"/>
      <c r="N45" s="41"/>
      <c r="O45" s="42"/>
      <c r="P45" s="41"/>
      <c r="Q45" s="42"/>
      <c r="R45" s="41"/>
      <c r="S45" s="42"/>
      <c r="T45" s="41"/>
      <c r="U45" s="42"/>
      <c r="V45" s="41"/>
      <c r="W45" s="42"/>
      <c r="X45" s="41"/>
      <c r="Y45" s="42"/>
      <c r="Z45" s="53"/>
      <c r="AA45" s="54"/>
      <c r="AB45" s="102">
        <f>D44+F44+H44+J44+L44+N44</f>
        <v>0</v>
      </c>
      <c r="AC45" s="46"/>
      <c r="AD45" s="77"/>
      <c r="AE45" s="102"/>
      <c r="AF45" s="102"/>
    </row>
    <row r="46" spans="1:32" ht="24.75" customHeight="1" hidden="1" thickBot="1">
      <c r="A46" s="138"/>
      <c r="B46" s="144"/>
      <c r="C46" s="18" t="s">
        <v>20</v>
      </c>
      <c r="D46" s="33"/>
      <c r="E46" s="31"/>
      <c r="F46" s="33"/>
      <c r="G46" s="31"/>
      <c r="H46" s="33"/>
      <c r="I46" s="31"/>
      <c r="J46" s="33"/>
      <c r="K46" s="31"/>
      <c r="L46" s="38"/>
      <c r="M46" s="31"/>
      <c r="N46" s="38"/>
      <c r="O46" s="31"/>
      <c r="P46" s="38"/>
      <c r="Q46" s="31"/>
      <c r="R46" s="38"/>
      <c r="S46" s="31"/>
      <c r="T46" s="38"/>
      <c r="U46" s="31"/>
      <c r="V46" s="38"/>
      <c r="W46" s="31"/>
      <c r="X46" s="38"/>
      <c r="Y46" s="31"/>
      <c r="Z46" s="55"/>
      <c r="AA46" s="56"/>
      <c r="AB46" s="28"/>
      <c r="AC46" s="76"/>
      <c r="AD46" s="47"/>
      <c r="AE46" s="102"/>
      <c r="AF46" s="102"/>
    </row>
    <row r="47" spans="1:32" ht="19.5" customHeight="1" hidden="1" thickBot="1" thickTop="1">
      <c r="A47" s="138" t="s">
        <v>11</v>
      </c>
      <c r="B47" s="142" t="s">
        <v>15</v>
      </c>
      <c r="C47" s="20"/>
      <c r="D47" s="35">
        <v>63</v>
      </c>
      <c r="E47" s="23" t="s">
        <v>24</v>
      </c>
      <c r="F47" s="35">
        <v>65</v>
      </c>
      <c r="G47" s="23" t="s">
        <v>24</v>
      </c>
      <c r="H47" s="35">
        <v>101</v>
      </c>
      <c r="I47" s="23" t="s">
        <v>24</v>
      </c>
      <c r="J47" s="35">
        <v>128</v>
      </c>
      <c r="K47" s="23" t="s">
        <v>24</v>
      </c>
      <c r="L47" s="35">
        <v>82</v>
      </c>
      <c r="M47" s="23" t="s">
        <v>24</v>
      </c>
      <c r="N47" s="35">
        <v>92</v>
      </c>
      <c r="O47" s="23" t="s">
        <v>24</v>
      </c>
      <c r="P47" s="35">
        <v>105</v>
      </c>
      <c r="Q47" s="23" t="s">
        <v>24</v>
      </c>
      <c r="R47" s="35">
        <v>134</v>
      </c>
      <c r="S47" s="23" t="s">
        <v>24</v>
      </c>
      <c r="T47" s="35">
        <v>161</v>
      </c>
      <c r="U47" s="23" t="s">
        <v>24</v>
      </c>
      <c r="V47" s="35">
        <v>149</v>
      </c>
      <c r="W47" s="23" t="s">
        <v>24</v>
      </c>
      <c r="X47" s="35">
        <v>133</v>
      </c>
      <c r="Y47" s="23" t="s">
        <v>24</v>
      </c>
      <c r="Z47" s="52">
        <v>76</v>
      </c>
      <c r="AA47" s="51" t="s">
        <v>24</v>
      </c>
      <c r="AB47" s="27">
        <f>D47+F47+H47+J47+L47+N47+P47+R47+T47+V47+X47+Z47</f>
        <v>1289</v>
      </c>
      <c r="AC47" s="26"/>
      <c r="AD47" s="29"/>
      <c r="AE47" s="102">
        <f>V47+X47+Z47</f>
        <v>358</v>
      </c>
      <c r="AF47" s="102"/>
    </row>
    <row r="48" spans="1:32" ht="27" customHeight="1" hidden="1" thickBot="1" thickTop="1">
      <c r="A48" s="138"/>
      <c r="B48" s="143"/>
      <c r="C48" s="21" t="s">
        <v>19</v>
      </c>
      <c r="D48" s="41">
        <v>-7</v>
      </c>
      <c r="E48" s="42">
        <f>D48/12</f>
        <v>-0.5833333333333334</v>
      </c>
      <c r="F48" s="41">
        <f>F47-D47</f>
        <v>2</v>
      </c>
      <c r="G48" s="42">
        <f>F48/D47</f>
        <v>0.031746031746031744</v>
      </c>
      <c r="H48" s="41">
        <f>H47-F47</f>
        <v>36</v>
      </c>
      <c r="I48" s="42">
        <f>H48/F47</f>
        <v>0.5538461538461539</v>
      </c>
      <c r="J48" s="41">
        <f>J47-H47</f>
        <v>27</v>
      </c>
      <c r="K48" s="42">
        <f>J48/H47</f>
        <v>0.26732673267326734</v>
      </c>
      <c r="L48" s="41">
        <f>L47-J47</f>
        <v>-46</v>
      </c>
      <c r="M48" s="42">
        <f>L48/J47</f>
        <v>-0.359375</v>
      </c>
      <c r="N48" s="41">
        <f>N47-L47</f>
        <v>10</v>
      </c>
      <c r="O48" s="42">
        <f>N48/L47</f>
        <v>0.12195121951219512</v>
      </c>
      <c r="P48" s="41">
        <f>P47-N47</f>
        <v>13</v>
      </c>
      <c r="Q48" s="42">
        <f>P48/N47</f>
        <v>0.14130434782608695</v>
      </c>
      <c r="R48" s="41">
        <f>R47-P47</f>
        <v>29</v>
      </c>
      <c r="S48" s="42">
        <f>R48/P47</f>
        <v>0.2761904761904762</v>
      </c>
      <c r="T48" s="41">
        <f>T47-R47</f>
        <v>27</v>
      </c>
      <c r="U48" s="42">
        <f>T48/R47</f>
        <v>0.20149253731343283</v>
      </c>
      <c r="V48" s="41">
        <f>V47-T47</f>
        <v>-12</v>
      </c>
      <c r="W48" s="42">
        <f>V48/T47</f>
        <v>-0.07453416149068323</v>
      </c>
      <c r="X48" s="41">
        <f>X47-V47</f>
        <v>-16</v>
      </c>
      <c r="Y48" s="42">
        <f>X48/V47</f>
        <v>-0.10738255033557047</v>
      </c>
      <c r="Z48" s="53">
        <f>Z47-X47</f>
        <v>-57</v>
      </c>
      <c r="AA48" s="54">
        <f>Z48/X47</f>
        <v>-0.42857142857142855</v>
      </c>
      <c r="AB48" s="102">
        <f>D47+F47+H47+J47+L47+N47+P47+R47</f>
        <v>770</v>
      </c>
      <c r="AC48" s="12"/>
      <c r="AD48" s="77"/>
      <c r="AE48" s="102"/>
      <c r="AF48" s="102"/>
    </row>
    <row r="49" spans="1:29" ht="24.75" customHeight="1" hidden="1" thickBot="1">
      <c r="A49" s="138"/>
      <c r="B49" s="144"/>
      <c r="C49" s="18" t="s">
        <v>20</v>
      </c>
      <c r="D49" s="33"/>
      <c r="E49" s="31"/>
      <c r="F49" s="33"/>
      <c r="G49" s="31"/>
      <c r="H49" s="33"/>
      <c r="I49" s="31"/>
      <c r="J49" s="33"/>
      <c r="K49" s="31"/>
      <c r="L49" s="38"/>
      <c r="M49" s="31"/>
      <c r="N49" s="38"/>
      <c r="O49" s="31"/>
      <c r="P49" s="38"/>
      <c r="Q49" s="31"/>
      <c r="R49" s="38"/>
      <c r="S49" s="31"/>
      <c r="T49" s="38"/>
      <c r="U49" s="31"/>
      <c r="V49" s="38"/>
      <c r="W49" s="31"/>
      <c r="X49" s="38"/>
      <c r="Y49" s="31"/>
      <c r="Z49" s="55"/>
      <c r="AA49" s="56"/>
      <c r="AB49" s="104"/>
      <c r="AC49" s="9"/>
    </row>
    <row r="50" spans="1:29" ht="19.5" customHeight="1" hidden="1" thickBot="1">
      <c r="A50" s="168" t="s">
        <v>12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0"/>
      <c r="AC50" s="9"/>
    </row>
    <row r="51" spans="1:29" ht="19.5" customHeight="1" hidden="1" thickBot="1">
      <c r="A51" s="138" t="s">
        <v>13</v>
      </c>
      <c r="B51" s="142" t="s">
        <v>14</v>
      </c>
      <c r="C51" s="5"/>
      <c r="D51" s="35">
        <v>176</v>
      </c>
      <c r="E51" s="23" t="s">
        <v>24</v>
      </c>
      <c r="F51" s="35">
        <v>155</v>
      </c>
      <c r="G51" s="23" t="s">
        <v>24</v>
      </c>
      <c r="H51" s="35">
        <v>172</v>
      </c>
      <c r="I51" s="23" t="s">
        <v>24</v>
      </c>
      <c r="J51" s="35">
        <v>211</v>
      </c>
      <c r="K51" s="23" t="s">
        <v>24</v>
      </c>
      <c r="L51" s="35">
        <v>264</v>
      </c>
      <c r="M51" s="23" t="s">
        <v>24</v>
      </c>
      <c r="N51" s="35">
        <v>225</v>
      </c>
      <c r="O51" s="23" t="s">
        <v>24</v>
      </c>
      <c r="P51" s="35">
        <v>228</v>
      </c>
      <c r="Q51" s="23" t="s">
        <v>24</v>
      </c>
      <c r="R51" s="35">
        <v>244</v>
      </c>
      <c r="S51" s="23" t="s">
        <v>24</v>
      </c>
      <c r="T51" s="35">
        <v>214</v>
      </c>
      <c r="U51" s="23" t="s">
        <v>24</v>
      </c>
      <c r="V51" s="35">
        <v>307</v>
      </c>
      <c r="W51" s="23" t="s">
        <v>24</v>
      </c>
      <c r="X51" s="35">
        <v>249</v>
      </c>
      <c r="Y51" s="23" t="s">
        <v>24</v>
      </c>
      <c r="Z51" s="52">
        <v>262</v>
      </c>
      <c r="AA51" s="51" t="s">
        <v>24</v>
      </c>
      <c r="AB51" s="10"/>
      <c r="AC51" s="9"/>
    </row>
    <row r="52" spans="1:29" ht="27" customHeight="1" hidden="1" thickBot="1" thickTop="1">
      <c r="A52" s="138"/>
      <c r="B52" s="143"/>
      <c r="C52" s="21" t="s">
        <v>19</v>
      </c>
      <c r="D52" s="41">
        <v>16</v>
      </c>
      <c r="E52" s="42">
        <f>D52/160</f>
        <v>0.1</v>
      </c>
      <c r="F52" s="41">
        <f>F51-D51</f>
        <v>-21</v>
      </c>
      <c r="G52" s="42">
        <f>F52/D51</f>
        <v>-0.11931818181818182</v>
      </c>
      <c r="H52" s="41">
        <f>H51-F51</f>
        <v>17</v>
      </c>
      <c r="I52" s="42">
        <f>H52/F51</f>
        <v>0.10967741935483871</v>
      </c>
      <c r="J52" s="41">
        <f>J51-H51</f>
        <v>39</v>
      </c>
      <c r="K52" s="42">
        <f>J52/H51</f>
        <v>0.22674418604651161</v>
      </c>
      <c r="L52" s="41">
        <f>L51-J51</f>
        <v>53</v>
      </c>
      <c r="M52" s="42">
        <f>L52/J51</f>
        <v>0.25118483412322273</v>
      </c>
      <c r="N52" s="41">
        <f>N51-L51</f>
        <v>-39</v>
      </c>
      <c r="O52" s="42">
        <f>N52/L51</f>
        <v>-0.14772727272727273</v>
      </c>
      <c r="P52" s="41">
        <f>P51-N51</f>
        <v>3</v>
      </c>
      <c r="Q52" s="42">
        <f>P52/N51</f>
        <v>0.013333333333333334</v>
      </c>
      <c r="R52" s="41">
        <f>R51-P51</f>
        <v>16</v>
      </c>
      <c r="S52" s="42">
        <f>R52/P51</f>
        <v>0.07017543859649122</v>
      </c>
      <c r="T52" s="41">
        <f>T51-R51</f>
        <v>-30</v>
      </c>
      <c r="U52" s="42">
        <f>T52/R51</f>
        <v>-0.12295081967213115</v>
      </c>
      <c r="V52" s="41">
        <f>V51-T51</f>
        <v>93</v>
      </c>
      <c r="W52" s="42">
        <f>V52/T51</f>
        <v>0.43457943925233644</v>
      </c>
      <c r="X52" s="41">
        <f>X51-V51</f>
        <v>-58</v>
      </c>
      <c r="Y52" s="42">
        <f>X52/V51</f>
        <v>-0.18892508143322476</v>
      </c>
      <c r="Z52" s="53">
        <f>Z51-X51</f>
        <v>13</v>
      </c>
      <c r="AA52" s="54">
        <f>Z52/X51</f>
        <v>0.05220883534136546</v>
      </c>
      <c r="AB52" s="10"/>
      <c r="AC52" s="9"/>
    </row>
    <row r="53" spans="1:29" ht="24.75" customHeight="1" hidden="1" thickBot="1" thickTop="1">
      <c r="A53" s="138"/>
      <c r="B53" s="144"/>
      <c r="C53" s="18" t="s">
        <v>20</v>
      </c>
      <c r="D53" s="33">
        <f>D51-D23</f>
        <v>44</v>
      </c>
      <c r="E53" s="31">
        <f>D53/D23</f>
        <v>0.3333333333333333</v>
      </c>
      <c r="F53" s="33">
        <f>F51-F23</f>
        <v>-13</v>
      </c>
      <c r="G53" s="31">
        <f>F53/F23</f>
        <v>-0.07738095238095238</v>
      </c>
      <c r="H53" s="33">
        <f>H51-H23</f>
        <v>59</v>
      </c>
      <c r="I53" s="31">
        <f>H53/H23</f>
        <v>0.5221238938053098</v>
      </c>
      <c r="J53" s="33">
        <f>J51-J23</f>
        <v>80</v>
      </c>
      <c r="K53" s="31">
        <f>J53/J23</f>
        <v>0.6106870229007634</v>
      </c>
      <c r="L53" s="38">
        <f>L51-L23</f>
        <v>138</v>
      </c>
      <c r="M53" s="31">
        <f>L53/L23</f>
        <v>1.0952380952380953</v>
      </c>
      <c r="N53" s="38">
        <f>N51-N23</f>
        <v>103</v>
      </c>
      <c r="O53" s="31">
        <f>N53/N23</f>
        <v>0.8442622950819673</v>
      </c>
      <c r="P53" s="38">
        <f>P51-P23</f>
        <v>73</v>
      </c>
      <c r="Q53" s="96">
        <f>P53/N52</f>
        <v>-1.8717948717948718</v>
      </c>
      <c r="R53" s="38">
        <f>R51-R23</f>
        <v>61</v>
      </c>
      <c r="S53" s="96">
        <f>R53/P52</f>
        <v>20.333333333333332</v>
      </c>
      <c r="T53" s="38">
        <f>T51-T23</f>
        <v>32</v>
      </c>
      <c r="U53" s="31">
        <f>T53/R52</f>
        <v>2</v>
      </c>
      <c r="V53" s="38">
        <f>V51-V23</f>
        <v>163</v>
      </c>
      <c r="W53" s="31">
        <f>V53/T52</f>
        <v>-5.433333333333334</v>
      </c>
      <c r="X53" s="38">
        <f>X51-X23</f>
        <v>98</v>
      </c>
      <c r="Y53" s="31">
        <f>X53/V52</f>
        <v>1.053763440860215</v>
      </c>
      <c r="Z53" s="55">
        <f>Z51-Z23</f>
        <v>102</v>
      </c>
      <c r="AA53" s="56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88" t="s">
        <v>58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138" t="s">
        <v>0</v>
      </c>
      <c r="B57" s="166" t="s">
        <v>1</v>
      </c>
      <c r="C57" s="153"/>
      <c r="D57" s="141" t="s">
        <v>55</v>
      </c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5"/>
      <c r="AB57" s="145" t="s">
        <v>21</v>
      </c>
      <c r="AC57" s="148" t="s">
        <v>22</v>
      </c>
      <c r="AD57" s="149"/>
    </row>
    <row r="58" spans="1:30" ht="16.5" customHeight="1" thickBot="1" thickTop="1">
      <c r="A58" s="138"/>
      <c r="B58" s="171"/>
      <c r="C58" s="138"/>
      <c r="D58" s="139" t="s">
        <v>4</v>
      </c>
      <c r="E58" s="140"/>
      <c r="F58" s="139" t="s">
        <v>5</v>
      </c>
      <c r="G58" s="140"/>
      <c r="H58" s="139" t="s">
        <v>25</v>
      </c>
      <c r="I58" s="140"/>
      <c r="J58" s="139" t="s">
        <v>26</v>
      </c>
      <c r="K58" s="140"/>
      <c r="L58" s="139" t="s">
        <v>27</v>
      </c>
      <c r="M58" s="140"/>
      <c r="N58" s="139" t="s">
        <v>28</v>
      </c>
      <c r="O58" s="140"/>
      <c r="P58" s="139" t="s">
        <v>29</v>
      </c>
      <c r="Q58" s="140"/>
      <c r="R58" s="139" t="s">
        <v>35</v>
      </c>
      <c r="S58" s="140"/>
      <c r="T58" s="139" t="s">
        <v>36</v>
      </c>
      <c r="U58" s="140"/>
      <c r="V58" s="139" t="s">
        <v>37</v>
      </c>
      <c r="W58" s="140"/>
      <c r="X58" s="139" t="s">
        <v>38</v>
      </c>
      <c r="Y58" s="140"/>
      <c r="Z58" s="159" t="s">
        <v>39</v>
      </c>
      <c r="AA58" s="160"/>
      <c r="AB58" s="146"/>
      <c r="AC58" s="150"/>
      <c r="AD58" s="151"/>
    </row>
    <row r="59" spans="1:30" ht="14.25" thickBot="1" thickTop="1">
      <c r="A59" s="2"/>
      <c r="B59" s="1"/>
      <c r="C59" s="168" t="s">
        <v>34</v>
      </c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80"/>
      <c r="AB59" s="147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6"/>
      <c r="G60" s="4"/>
      <c r="H60" s="37"/>
      <c r="I60" s="16"/>
      <c r="J60" s="36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73"/>
      <c r="AC60" s="162"/>
      <c r="AD60" s="163"/>
    </row>
    <row r="61" spans="1:30" ht="24" customHeight="1" thickBot="1" thickTop="1">
      <c r="A61" s="138" t="s">
        <v>6</v>
      </c>
      <c r="B61" s="142" t="s">
        <v>7</v>
      </c>
      <c r="C61" s="7"/>
      <c r="D61" s="65">
        <v>10841</v>
      </c>
      <c r="E61" s="22" t="s">
        <v>24</v>
      </c>
      <c r="F61" s="65">
        <v>11016</v>
      </c>
      <c r="G61" s="22" t="s">
        <v>24</v>
      </c>
      <c r="H61" s="65">
        <v>11033</v>
      </c>
      <c r="I61" s="22" t="s">
        <v>24</v>
      </c>
      <c r="J61" s="65">
        <v>11075</v>
      </c>
      <c r="K61" s="22" t="s">
        <v>24</v>
      </c>
      <c r="L61" s="65">
        <v>10846</v>
      </c>
      <c r="M61" s="22" t="s">
        <v>24</v>
      </c>
      <c r="N61" s="65">
        <v>10929</v>
      </c>
      <c r="O61" s="22" t="s">
        <v>24</v>
      </c>
      <c r="P61" s="65">
        <v>11209</v>
      </c>
      <c r="Q61" s="22" t="s">
        <v>24</v>
      </c>
      <c r="R61" s="65">
        <v>11115</v>
      </c>
      <c r="S61" s="22" t="s">
        <v>24</v>
      </c>
      <c r="T61" s="65">
        <v>11294</v>
      </c>
      <c r="U61" s="22" t="s">
        <v>24</v>
      </c>
      <c r="V61" s="65">
        <v>11452</v>
      </c>
      <c r="W61" s="22" t="s">
        <v>24</v>
      </c>
      <c r="X61" s="65">
        <v>11336</v>
      </c>
      <c r="Y61" s="22" t="s">
        <v>24</v>
      </c>
      <c r="Z61" s="71">
        <v>11503</v>
      </c>
      <c r="AA61" s="49" t="s">
        <v>24</v>
      </c>
      <c r="AB61" s="178"/>
      <c r="AC61" s="194"/>
      <c r="AD61" s="57"/>
    </row>
    <row r="62" spans="1:29" ht="25.5" customHeight="1" thickBot="1" thickTop="1">
      <c r="A62" s="138"/>
      <c r="B62" s="143"/>
      <c r="C62" s="17" t="s">
        <v>19</v>
      </c>
      <c r="D62" s="75">
        <f>D61-Z35</f>
        <v>234</v>
      </c>
      <c r="E62" s="30">
        <f>D62/Z35</f>
        <v>0.022060903177147168</v>
      </c>
      <c r="F62" s="75">
        <f>F61-D61</f>
        <v>175</v>
      </c>
      <c r="G62" s="30">
        <f>F62/D61</f>
        <v>0.016142422285766997</v>
      </c>
      <c r="H62" s="75">
        <f>H61-F61</f>
        <v>17</v>
      </c>
      <c r="I62" s="30">
        <f>H62/F61</f>
        <v>0.0015432098765432098</v>
      </c>
      <c r="J62" s="75">
        <f>J61-H61</f>
        <v>42</v>
      </c>
      <c r="K62" s="30">
        <f>J62/H61</f>
        <v>0.003806761533581075</v>
      </c>
      <c r="L62" s="75">
        <f>L61-J61</f>
        <v>-229</v>
      </c>
      <c r="M62" s="30">
        <f>L62/J61</f>
        <v>-0.020677200902934536</v>
      </c>
      <c r="N62" s="66">
        <f>N61-L61</f>
        <v>83</v>
      </c>
      <c r="O62" s="42">
        <f>N62/L61</f>
        <v>0.00765259081689102</v>
      </c>
      <c r="P62" s="66">
        <f>P61-N61</f>
        <v>280</v>
      </c>
      <c r="Q62" s="42">
        <f>P62/N61</f>
        <v>0.025619910330313845</v>
      </c>
      <c r="R62" s="66">
        <f>R61-P61</f>
        <v>-94</v>
      </c>
      <c r="S62" s="42">
        <f>R62/P61</f>
        <v>-0.008386118297796414</v>
      </c>
      <c r="T62" s="66">
        <f>T61-R61</f>
        <v>179</v>
      </c>
      <c r="U62" s="42">
        <f>T62/R61</f>
        <v>0.016104363472784527</v>
      </c>
      <c r="V62" s="66">
        <f>V61-T61</f>
        <v>158</v>
      </c>
      <c r="W62" s="42">
        <f>V62/T61</f>
        <v>0.013989729059677705</v>
      </c>
      <c r="X62" s="66">
        <f>X61-V61</f>
        <v>-116</v>
      </c>
      <c r="Y62" s="42">
        <f>X62/V61</f>
        <v>-0.010129235068110374</v>
      </c>
      <c r="Z62" s="72">
        <f>Z61-X61</f>
        <v>167</v>
      </c>
      <c r="AA62" s="54">
        <f>Z62/X61</f>
        <v>0.014731827805222301</v>
      </c>
      <c r="AB62" s="10"/>
      <c r="AC62" s="9"/>
    </row>
    <row r="63" spans="1:29" ht="25.5" customHeight="1" thickBot="1" thickTop="1">
      <c r="A63" s="138"/>
      <c r="B63" s="144"/>
      <c r="C63" s="18" t="s">
        <v>20</v>
      </c>
      <c r="D63" s="67">
        <f>D61-D35</f>
        <v>-685</v>
      </c>
      <c r="E63" s="31">
        <f>D63/D35</f>
        <v>-0.05943085198681242</v>
      </c>
      <c r="F63" s="67">
        <f>F61-F35</f>
        <v>-755</v>
      </c>
      <c r="G63" s="31">
        <f>F63/F35</f>
        <v>-0.06414068473366749</v>
      </c>
      <c r="H63" s="67">
        <f>H61-H35</f>
        <v>-778</v>
      </c>
      <c r="I63" s="31">
        <f>H63/H35</f>
        <v>-0.06587079840826349</v>
      </c>
      <c r="J63" s="67">
        <f>J61-J35</f>
        <v>-557</v>
      </c>
      <c r="K63" s="31">
        <f>J63/J35</f>
        <v>-0.047885144429160933</v>
      </c>
      <c r="L63" s="67">
        <f>L61-L35</f>
        <v>33</v>
      </c>
      <c r="M63" s="31">
        <f>L63/L35</f>
        <v>0.003051881993896236</v>
      </c>
      <c r="N63" s="67">
        <f>N61-N35</f>
        <v>541</v>
      </c>
      <c r="O63" s="31">
        <f>N63/N35</f>
        <v>0.05207932229495572</v>
      </c>
      <c r="P63" s="67">
        <f>P61-P35</f>
        <v>925</v>
      </c>
      <c r="Q63" s="31">
        <f>P63/P35</f>
        <v>0.08994554647996889</v>
      </c>
      <c r="R63" s="67">
        <f>R61-R35</f>
        <v>998</v>
      </c>
      <c r="S63" s="31">
        <f>R63/R35</f>
        <v>0.09864584362953445</v>
      </c>
      <c r="T63" s="67">
        <f>T61-T35</f>
        <v>829</v>
      </c>
      <c r="U63" s="31">
        <f>T63/T35</f>
        <v>0.07921643573817487</v>
      </c>
      <c r="V63" s="67">
        <f>V61-V35</f>
        <v>883</v>
      </c>
      <c r="W63" s="31">
        <f>V63/V35</f>
        <v>0.08354622007758539</v>
      </c>
      <c r="X63" s="67">
        <f>X61-X35</f>
        <v>760</v>
      </c>
      <c r="Y63" s="31">
        <f>X63/X35</f>
        <v>0.0718608169440242</v>
      </c>
      <c r="Z63" s="72">
        <f>Z61-Z35</f>
        <v>896</v>
      </c>
      <c r="AA63" s="54">
        <f>Z63/Z35</f>
        <v>0.08447251814839257</v>
      </c>
      <c r="AB63" s="10"/>
      <c r="AC63" s="43"/>
    </row>
    <row r="64" spans="1:31" ht="24" customHeight="1" thickBot="1" thickTop="1">
      <c r="A64" s="138" t="s">
        <v>8</v>
      </c>
      <c r="B64" s="142" t="s">
        <v>18</v>
      </c>
      <c r="C64" s="19"/>
      <c r="D64" s="68">
        <v>481</v>
      </c>
      <c r="E64" s="23" t="s">
        <v>24</v>
      </c>
      <c r="F64" s="68">
        <v>442</v>
      </c>
      <c r="G64" s="23" t="s">
        <v>24</v>
      </c>
      <c r="H64" s="68">
        <v>457</v>
      </c>
      <c r="I64" s="23" t="s">
        <v>24</v>
      </c>
      <c r="J64" s="68">
        <v>287</v>
      </c>
      <c r="K64" s="23" t="s">
        <v>24</v>
      </c>
      <c r="L64" s="68">
        <v>247</v>
      </c>
      <c r="M64" s="23" t="s">
        <v>24</v>
      </c>
      <c r="N64" s="68">
        <v>385</v>
      </c>
      <c r="O64" s="23" t="s">
        <v>24</v>
      </c>
      <c r="P64" s="68">
        <v>458</v>
      </c>
      <c r="Q64" s="23" t="s">
        <v>24</v>
      </c>
      <c r="R64" s="68">
        <v>397</v>
      </c>
      <c r="S64" s="23" t="s">
        <v>24</v>
      </c>
      <c r="T64" s="68">
        <v>424</v>
      </c>
      <c r="U64" s="23" t="s">
        <v>24</v>
      </c>
      <c r="V64" s="68">
        <v>380</v>
      </c>
      <c r="W64" s="23" t="s">
        <v>24</v>
      </c>
      <c r="X64" s="68">
        <v>392</v>
      </c>
      <c r="Y64" s="23" t="s">
        <v>24</v>
      </c>
      <c r="Z64" s="73">
        <v>369</v>
      </c>
      <c r="AA64" s="49" t="s">
        <v>24</v>
      </c>
      <c r="AB64" s="27">
        <f>D64+F64+H64+J64+L64+N64+P64+R64+T64+V64+X64+Z64</f>
        <v>4719</v>
      </c>
      <c r="AC64" s="26"/>
      <c r="AD64" s="29"/>
      <c r="AE64" s="81"/>
    </row>
    <row r="65" spans="1:30" ht="25.5" customHeight="1" thickBot="1" thickTop="1">
      <c r="A65" s="138"/>
      <c r="B65" s="143"/>
      <c r="C65" s="17" t="s">
        <v>19</v>
      </c>
      <c r="D65" s="75">
        <f>D64-Z38</f>
        <v>-7</v>
      </c>
      <c r="E65" s="30">
        <f>D65/Z38</f>
        <v>-0.014344262295081968</v>
      </c>
      <c r="F65" s="75">
        <f>F64-D64</f>
        <v>-39</v>
      </c>
      <c r="G65" s="30">
        <f>F65/D64</f>
        <v>-0.08108108108108109</v>
      </c>
      <c r="H65" s="75">
        <f>H64-F64</f>
        <v>15</v>
      </c>
      <c r="I65" s="30">
        <f>H65/F64</f>
        <v>0.033936651583710405</v>
      </c>
      <c r="J65" s="75">
        <f>J64-H64</f>
        <v>-170</v>
      </c>
      <c r="K65" s="30">
        <f>J65/H64</f>
        <v>-0.37199124726477023</v>
      </c>
      <c r="L65" s="75">
        <f>L64-J64</f>
        <v>-40</v>
      </c>
      <c r="M65" s="30">
        <f>L65/J64</f>
        <v>-0.13937282229965156</v>
      </c>
      <c r="N65" s="66">
        <f>N64-L64</f>
        <v>138</v>
      </c>
      <c r="O65" s="42">
        <f>N65/L64</f>
        <v>0.5587044534412956</v>
      </c>
      <c r="P65" s="66">
        <f>P64-N64</f>
        <v>73</v>
      </c>
      <c r="Q65" s="42">
        <f>P65/N64</f>
        <v>0.18961038961038962</v>
      </c>
      <c r="R65" s="66">
        <f>R64-P64</f>
        <v>-61</v>
      </c>
      <c r="S65" s="42">
        <f>R65/P64</f>
        <v>-0.1331877729257642</v>
      </c>
      <c r="T65" s="66">
        <f>T64-R64</f>
        <v>27</v>
      </c>
      <c r="U65" s="42">
        <f>T65/R64</f>
        <v>0.06801007556675064</v>
      </c>
      <c r="V65" s="66">
        <f>V64-T64</f>
        <v>-44</v>
      </c>
      <c r="W65" s="42">
        <f>V65/T64</f>
        <v>-0.10377358490566038</v>
      </c>
      <c r="X65" s="66">
        <f>X64-V64</f>
        <v>12</v>
      </c>
      <c r="Y65" s="42">
        <f>X65/V64</f>
        <v>0.031578947368421054</v>
      </c>
      <c r="Z65" s="72">
        <f>Z64-X64</f>
        <v>-23</v>
      </c>
      <c r="AA65" s="54">
        <f>Z65/X64</f>
        <v>-0.058673469387755105</v>
      </c>
      <c r="AB65" s="102">
        <f>AB64-D64-F64-H64-J64-L64-N64-P64-R64-T64-V64</f>
        <v>761</v>
      </c>
      <c r="AC65" s="48">
        <f>V64+X64+Z64</f>
        <v>1141</v>
      </c>
      <c r="AD65" s="77"/>
    </row>
    <row r="66" spans="1:30" ht="25.5" customHeight="1" thickBot="1" thickTop="1">
      <c r="A66" s="138"/>
      <c r="B66" s="144"/>
      <c r="C66" s="18" t="s">
        <v>20</v>
      </c>
      <c r="D66" s="67">
        <f>D64-D38</f>
        <v>138</v>
      </c>
      <c r="E66" s="31">
        <f>D66/D38</f>
        <v>0.40233236151603496</v>
      </c>
      <c r="F66" s="67">
        <f>F64-F38</f>
        <v>-9</v>
      </c>
      <c r="G66" s="31">
        <f>F66/F38</f>
        <v>-0.019955654101995565</v>
      </c>
      <c r="H66" s="67">
        <f>H64-H38</f>
        <v>-52</v>
      </c>
      <c r="I66" s="31">
        <f>H66/H38</f>
        <v>-0.10216110019646366</v>
      </c>
      <c r="J66" s="67">
        <f>J64-J38</f>
        <v>-55</v>
      </c>
      <c r="K66" s="31">
        <f>J66/J38</f>
        <v>-0.1608187134502924</v>
      </c>
      <c r="L66" s="67">
        <f>L64-L38</f>
        <v>-9</v>
      </c>
      <c r="M66" s="31">
        <f>L66/L38</f>
        <v>-0.03515625</v>
      </c>
      <c r="N66" s="67">
        <f>N64-N38</f>
        <v>51</v>
      </c>
      <c r="O66" s="31">
        <f>N66/N38</f>
        <v>0.15269461077844312</v>
      </c>
      <c r="P66" s="67">
        <f>P64-P38</f>
        <v>106</v>
      </c>
      <c r="Q66" s="31">
        <f>P66/P38</f>
        <v>0.30113636363636365</v>
      </c>
      <c r="R66" s="67">
        <f>R64-R38</f>
        <v>49</v>
      </c>
      <c r="S66" s="31">
        <f>R66/R38</f>
        <v>0.14080459770114942</v>
      </c>
      <c r="T66" s="67">
        <f>T64-T38</f>
        <v>-44</v>
      </c>
      <c r="U66" s="31">
        <f>T66/T38</f>
        <v>-0.09401709401709402</v>
      </c>
      <c r="V66" s="67">
        <f>V64-V38</f>
        <v>-127</v>
      </c>
      <c r="W66" s="31">
        <f>V66/V38</f>
        <v>-0.2504930966469428</v>
      </c>
      <c r="X66" s="67">
        <f>X64-X38</f>
        <v>-12</v>
      </c>
      <c r="Y66" s="31">
        <f>X66/X38</f>
        <v>-0.0297029702970297</v>
      </c>
      <c r="Z66" s="72">
        <f>Z64-Z38</f>
        <v>-119</v>
      </c>
      <c r="AA66" s="54">
        <f>Z66/Z38</f>
        <v>-0.24385245901639344</v>
      </c>
      <c r="AB66" s="28"/>
      <c r="AC66" s="76"/>
      <c r="AD66" s="47"/>
    </row>
    <row r="67" spans="1:31" ht="24" customHeight="1" thickBot="1" thickTop="1">
      <c r="A67" s="138" t="s">
        <v>9</v>
      </c>
      <c r="B67" s="142" t="s">
        <v>16</v>
      </c>
      <c r="C67" s="20"/>
      <c r="D67" s="69">
        <v>57</v>
      </c>
      <c r="E67" s="23" t="s">
        <v>24</v>
      </c>
      <c r="F67" s="69">
        <v>67</v>
      </c>
      <c r="G67" s="23" t="s">
        <v>24</v>
      </c>
      <c r="H67" s="69">
        <v>74</v>
      </c>
      <c r="I67" s="23" t="s">
        <v>24</v>
      </c>
      <c r="J67" s="69">
        <v>68</v>
      </c>
      <c r="K67" s="23" t="s">
        <v>24</v>
      </c>
      <c r="L67" s="69">
        <v>119</v>
      </c>
      <c r="M67" s="23" t="s">
        <v>24</v>
      </c>
      <c r="N67" s="69">
        <v>78</v>
      </c>
      <c r="O67" s="23" t="s">
        <v>24</v>
      </c>
      <c r="P67" s="69">
        <v>91</v>
      </c>
      <c r="Q67" s="23" t="s">
        <v>24</v>
      </c>
      <c r="R67" s="69">
        <v>70</v>
      </c>
      <c r="S67" s="23" t="s">
        <v>24</v>
      </c>
      <c r="T67" s="69">
        <v>111</v>
      </c>
      <c r="U67" s="23" t="s">
        <v>24</v>
      </c>
      <c r="V67" s="69">
        <v>76</v>
      </c>
      <c r="W67" s="23" t="s">
        <v>24</v>
      </c>
      <c r="X67" s="69">
        <v>98</v>
      </c>
      <c r="Y67" s="23" t="s">
        <v>24</v>
      </c>
      <c r="Z67" s="74">
        <v>66</v>
      </c>
      <c r="AA67" s="49" t="s">
        <v>24</v>
      </c>
      <c r="AB67" s="27">
        <f>D67+F67+H67+J67+L67+N67+P67+R67+T67+V67+X67+Z67</f>
        <v>975</v>
      </c>
      <c r="AC67" s="26"/>
      <c r="AD67" s="29"/>
      <c r="AE67" s="81"/>
    </row>
    <row r="68" spans="1:30" ht="25.5" customHeight="1" thickBot="1" thickTop="1">
      <c r="A68" s="138"/>
      <c r="B68" s="143"/>
      <c r="C68" s="21" t="s">
        <v>19</v>
      </c>
      <c r="D68" s="75">
        <f>D67-Z41</f>
        <v>-5</v>
      </c>
      <c r="E68" s="30">
        <f>D68/Z41</f>
        <v>-0.08064516129032258</v>
      </c>
      <c r="F68" s="75">
        <f>F67-D67</f>
        <v>10</v>
      </c>
      <c r="G68" s="30">
        <f>F68/D67</f>
        <v>0.17543859649122806</v>
      </c>
      <c r="H68" s="75">
        <f>H67-F67</f>
        <v>7</v>
      </c>
      <c r="I68" s="30">
        <f>H68/F67</f>
        <v>0.1044776119402985</v>
      </c>
      <c r="J68" s="75">
        <f>J67-H67</f>
        <v>-6</v>
      </c>
      <c r="K68" s="30">
        <f>J68/H67</f>
        <v>-0.08108108108108109</v>
      </c>
      <c r="L68" s="75">
        <f>L67-J67</f>
        <v>51</v>
      </c>
      <c r="M68" s="30">
        <f>L68/J67</f>
        <v>0.75</v>
      </c>
      <c r="N68" s="66">
        <f>N67-L67</f>
        <v>-41</v>
      </c>
      <c r="O68" s="42">
        <f>N68/L67</f>
        <v>-0.3445378151260504</v>
      </c>
      <c r="P68" s="66">
        <f>P67-N67</f>
        <v>13</v>
      </c>
      <c r="Q68" s="42">
        <f>P68/N67</f>
        <v>0.16666666666666666</v>
      </c>
      <c r="R68" s="66">
        <f>R67-P67</f>
        <v>-21</v>
      </c>
      <c r="S68" s="42">
        <f>R68/P67</f>
        <v>-0.23076923076923078</v>
      </c>
      <c r="T68" s="66">
        <f>T67-R67</f>
        <v>41</v>
      </c>
      <c r="U68" s="42">
        <f>T68/R67</f>
        <v>0.5857142857142857</v>
      </c>
      <c r="V68" s="66">
        <f>V67-T67</f>
        <v>-35</v>
      </c>
      <c r="W68" s="42">
        <f>V68/T67</f>
        <v>-0.3153153153153153</v>
      </c>
      <c r="X68" s="66">
        <f>X67-V67</f>
        <v>22</v>
      </c>
      <c r="Y68" s="42">
        <f>X68/V67</f>
        <v>0.2894736842105263</v>
      </c>
      <c r="Z68" s="72">
        <f>Z67-X67</f>
        <v>-32</v>
      </c>
      <c r="AA68" s="54">
        <f>Z68/X67</f>
        <v>-0.32653061224489793</v>
      </c>
      <c r="AB68" s="102">
        <f>AB67-D67-F67-H67-J67-L67-N67-P67-R67-T67-V67</f>
        <v>164</v>
      </c>
      <c r="AC68" s="48"/>
      <c r="AD68" s="77"/>
    </row>
    <row r="69" spans="1:30" ht="25.5" customHeight="1" thickBot="1" thickTop="1">
      <c r="A69" s="138"/>
      <c r="B69" s="144"/>
      <c r="C69" s="18" t="s">
        <v>20</v>
      </c>
      <c r="D69" s="67">
        <f>D67-D41</f>
        <v>-20</v>
      </c>
      <c r="E69" s="31">
        <f>D69/D41</f>
        <v>-0.2597402597402597</v>
      </c>
      <c r="F69" s="67">
        <f>F68-F41</f>
        <v>-65</v>
      </c>
      <c r="G69" s="31">
        <f>F69/F41</f>
        <v>-0.8666666666666667</v>
      </c>
      <c r="H69" s="67">
        <f>H68-H41</f>
        <v>-75</v>
      </c>
      <c r="I69" s="31">
        <f>H69/H41</f>
        <v>-0.9146341463414634</v>
      </c>
      <c r="J69" s="67">
        <f>J68-J41</f>
        <v>-77</v>
      </c>
      <c r="K69" s="31">
        <f>J69/J41</f>
        <v>-1.0845070422535212</v>
      </c>
      <c r="L69" s="67">
        <f>L68-L41</f>
        <v>-23</v>
      </c>
      <c r="M69" s="31">
        <f>L69/L41</f>
        <v>-0.3108108108108108</v>
      </c>
      <c r="N69" s="67">
        <f>N68-N41</f>
        <v>-85</v>
      </c>
      <c r="O69" s="31">
        <f>N69/N41</f>
        <v>-1.9318181818181819</v>
      </c>
      <c r="P69" s="67">
        <f>P68-P41</f>
        <v>-41</v>
      </c>
      <c r="Q69" s="31">
        <f>P69/P41</f>
        <v>-0.7592592592592593</v>
      </c>
      <c r="R69" s="67">
        <f>R68-R41</f>
        <v>-112</v>
      </c>
      <c r="S69" s="31">
        <f>R69/R41</f>
        <v>-1.2307692307692308</v>
      </c>
      <c r="T69" s="67">
        <f>T68-T41</f>
        <v>-32</v>
      </c>
      <c r="U69" s="31">
        <f>T69/T41</f>
        <v>-0.4383561643835616</v>
      </c>
      <c r="V69" s="67">
        <f>V68-V41</f>
        <v>-159</v>
      </c>
      <c r="W69" s="31">
        <f>V69/V41</f>
        <v>-1.282258064516129</v>
      </c>
      <c r="X69" s="67">
        <f>X68-X41</f>
        <v>-88</v>
      </c>
      <c r="Y69" s="31">
        <f>X69/X41</f>
        <v>-0.8</v>
      </c>
      <c r="Z69" s="72">
        <f>Z68-Z41</f>
        <v>-94</v>
      </c>
      <c r="AA69" s="54">
        <f>Z69/Z41</f>
        <v>-1.5161290322580645</v>
      </c>
      <c r="AB69" s="28"/>
      <c r="AC69" s="48"/>
      <c r="AD69" s="47"/>
    </row>
    <row r="70" spans="1:30" ht="24" customHeight="1" thickBot="1" thickTop="1">
      <c r="A70" s="138" t="s">
        <v>10</v>
      </c>
      <c r="B70" s="142" t="s">
        <v>17</v>
      </c>
      <c r="C70" s="20"/>
      <c r="D70" s="69">
        <v>0</v>
      </c>
      <c r="E70" s="23" t="s">
        <v>24</v>
      </c>
      <c r="F70" s="69">
        <v>0</v>
      </c>
      <c r="G70" s="23" t="s">
        <v>24</v>
      </c>
      <c r="H70" s="69">
        <v>0</v>
      </c>
      <c r="I70" s="23" t="s">
        <v>24</v>
      </c>
      <c r="J70" s="69">
        <v>0</v>
      </c>
      <c r="K70" s="23" t="s">
        <v>24</v>
      </c>
      <c r="L70" s="69">
        <v>0</v>
      </c>
      <c r="M70" s="23" t="s">
        <v>24</v>
      </c>
      <c r="N70" s="69">
        <v>0</v>
      </c>
      <c r="O70" s="23" t="s">
        <v>24</v>
      </c>
      <c r="P70" s="69">
        <v>0</v>
      </c>
      <c r="Q70" s="23" t="s">
        <v>24</v>
      </c>
      <c r="R70" s="69">
        <v>0</v>
      </c>
      <c r="S70" s="23" t="s">
        <v>24</v>
      </c>
      <c r="T70" s="69">
        <v>0</v>
      </c>
      <c r="U70" s="23" t="s">
        <v>24</v>
      </c>
      <c r="V70" s="69">
        <v>0</v>
      </c>
      <c r="W70" s="23" t="s">
        <v>24</v>
      </c>
      <c r="X70" s="69">
        <v>0</v>
      </c>
      <c r="Y70" s="23" t="s">
        <v>24</v>
      </c>
      <c r="Z70" s="74">
        <v>0</v>
      </c>
      <c r="AA70" s="49" t="s">
        <v>24</v>
      </c>
      <c r="AB70" s="27">
        <f>D70+F70+H70+J70+L70+N70+P70+R70+T70+V70+X70</f>
        <v>0</v>
      </c>
      <c r="AC70" s="44"/>
      <c r="AD70" s="45"/>
    </row>
    <row r="71" spans="1:30" ht="25.5" customHeight="1" thickBot="1" thickTop="1">
      <c r="A71" s="138"/>
      <c r="B71" s="143"/>
      <c r="C71" s="21" t="s">
        <v>19</v>
      </c>
      <c r="D71" s="75">
        <f>D70-Z44</f>
        <v>0</v>
      </c>
      <c r="E71" s="30"/>
      <c r="F71" s="75">
        <f>F70-D70</f>
        <v>0</v>
      </c>
      <c r="G71" s="30"/>
      <c r="H71" s="75">
        <f>H70-F70</f>
        <v>0</v>
      </c>
      <c r="I71" s="30"/>
      <c r="J71" s="75">
        <f>J70-H70</f>
        <v>0</v>
      </c>
      <c r="K71" s="30"/>
      <c r="L71" s="75">
        <f>L70-J70</f>
        <v>0</v>
      </c>
      <c r="M71" s="30"/>
      <c r="N71" s="66">
        <f>N70-L70</f>
        <v>0</v>
      </c>
      <c r="O71" s="42"/>
      <c r="P71" s="66">
        <f>P70-N70</f>
        <v>0</v>
      </c>
      <c r="Q71" s="42"/>
      <c r="R71" s="66">
        <f>R70-P70</f>
        <v>0</v>
      </c>
      <c r="S71" s="42"/>
      <c r="T71" s="66">
        <f>T70-R70</f>
        <v>0</v>
      </c>
      <c r="U71" s="42"/>
      <c r="V71" s="66">
        <f>V70-T70</f>
        <v>0</v>
      </c>
      <c r="W71" s="42"/>
      <c r="X71" s="66">
        <f>X70-V70</f>
        <v>0</v>
      </c>
      <c r="Y71" s="42"/>
      <c r="Z71" s="72">
        <f>Z70-X70</f>
        <v>0</v>
      </c>
      <c r="AA71" s="72"/>
      <c r="AB71" s="28"/>
      <c r="AC71" s="46"/>
      <c r="AD71" s="77"/>
    </row>
    <row r="72" spans="1:30" ht="25.5" customHeight="1" thickBot="1" thickTop="1">
      <c r="A72" s="138"/>
      <c r="B72" s="144"/>
      <c r="C72" s="18" t="s">
        <v>20</v>
      </c>
      <c r="D72" s="67">
        <f>D70-D44</f>
        <v>0</v>
      </c>
      <c r="E72" s="31"/>
      <c r="F72" s="67">
        <f>F70-F44</f>
        <v>0</v>
      </c>
      <c r="G72" s="31"/>
      <c r="H72" s="67">
        <f>H70-H44</f>
        <v>0</v>
      </c>
      <c r="I72" s="31"/>
      <c r="J72" s="67">
        <f>J70-J44</f>
        <v>0</v>
      </c>
      <c r="K72" s="31"/>
      <c r="L72" s="67">
        <f>L70-L44</f>
        <v>0</v>
      </c>
      <c r="M72" s="31"/>
      <c r="N72" s="67">
        <f>N70-N44</f>
        <v>0</v>
      </c>
      <c r="O72" s="31"/>
      <c r="P72" s="67">
        <f>P70-P44</f>
        <v>0</v>
      </c>
      <c r="Q72" s="31"/>
      <c r="R72" s="67">
        <f>R70-R44</f>
        <v>0</v>
      </c>
      <c r="S72" s="31"/>
      <c r="T72" s="67">
        <f>T70-T44</f>
        <v>0</v>
      </c>
      <c r="U72" s="31"/>
      <c r="V72" s="67">
        <f>V70-V44</f>
        <v>0</v>
      </c>
      <c r="W72" s="31"/>
      <c r="X72" s="67">
        <f>X70-X44</f>
        <v>0</v>
      </c>
      <c r="Y72" s="31"/>
      <c r="Z72" s="72">
        <f>Z70-Z44</f>
        <v>0</v>
      </c>
      <c r="AA72" s="72"/>
      <c r="AB72" s="28"/>
      <c r="AC72" s="76"/>
      <c r="AD72" s="47"/>
    </row>
    <row r="73" spans="1:31" ht="24" customHeight="1" thickBot="1" thickTop="1">
      <c r="A73" s="138" t="s">
        <v>11</v>
      </c>
      <c r="B73" s="142" t="s">
        <v>15</v>
      </c>
      <c r="C73" s="20"/>
      <c r="D73" s="69">
        <v>154</v>
      </c>
      <c r="E73" s="23" t="s">
        <v>24</v>
      </c>
      <c r="F73" s="69">
        <v>143</v>
      </c>
      <c r="G73" s="23" t="s">
        <v>24</v>
      </c>
      <c r="H73" s="69">
        <v>149</v>
      </c>
      <c r="I73" s="23" t="s">
        <v>24</v>
      </c>
      <c r="J73" s="69">
        <v>124</v>
      </c>
      <c r="K73" s="23" t="s">
        <v>24</v>
      </c>
      <c r="L73" s="69">
        <v>109</v>
      </c>
      <c r="M73" s="23" t="s">
        <v>24</v>
      </c>
      <c r="N73" s="69">
        <v>160</v>
      </c>
      <c r="O73" s="23" t="s">
        <v>24</v>
      </c>
      <c r="P73" s="69">
        <v>200</v>
      </c>
      <c r="Q73" s="23" t="s">
        <v>24</v>
      </c>
      <c r="R73" s="69">
        <v>154</v>
      </c>
      <c r="S73" s="23" t="s">
        <v>24</v>
      </c>
      <c r="T73" s="69">
        <v>164</v>
      </c>
      <c r="U73" s="23" t="s">
        <v>24</v>
      </c>
      <c r="V73" s="100">
        <v>12</v>
      </c>
      <c r="W73" s="23" t="s">
        <v>24</v>
      </c>
      <c r="X73" s="105">
        <v>12</v>
      </c>
      <c r="Y73" s="23" t="s">
        <v>24</v>
      </c>
      <c r="Z73" s="106">
        <v>7</v>
      </c>
      <c r="AA73" s="49" t="s">
        <v>24</v>
      </c>
      <c r="AB73" s="27">
        <f>D73+F73+H73+J73+L73+N73+P73+R73+T73+V73+X73+Z73</f>
        <v>1388</v>
      </c>
      <c r="AC73" s="26"/>
      <c r="AD73" s="29"/>
      <c r="AE73" s="81"/>
    </row>
    <row r="74" spans="1:30" ht="25.5" customHeight="1" thickBot="1" thickTop="1">
      <c r="A74" s="138"/>
      <c r="B74" s="143"/>
      <c r="C74" s="21" t="s">
        <v>19</v>
      </c>
      <c r="D74" s="75">
        <f>D73-Z47</f>
        <v>78</v>
      </c>
      <c r="E74" s="30">
        <f>D74/Z47</f>
        <v>1.0263157894736843</v>
      </c>
      <c r="F74" s="75">
        <f>F73-D73</f>
        <v>-11</v>
      </c>
      <c r="G74" s="30">
        <f>F74/D73</f>
        <v>-0.07142857142857142</v>
      </c>
      <c r="H74" s="75">
        <f>H73-F73</f>
        <v>6</v>
      </c>
      <c r="I74" s="30">
        <f>H74/F73</f>
        <v>0.04195804195804196</v>
      </c>
      <c r="J74" s="75">
        <f>J73-H73</f>
        <v>-25</v>
      </c>
      <c r="K74" s="30">
        <f>J74/H73</f>
        <v>-0.16778523489932887</v>
      </c>
      <c r="L74" s="75">
        <f>L73-J73</f>
        <v>-15</v>
      </c>
      <c r="M74" s="30">
        <f>L74/J73</f>
        <v>-0.12096774193548387</v>
      </c>
      <c r="N74" s="66">
        <f>N73-L73</f>
        <v>51</v>
      </c>
      <c r="O74" s="42">
        <f>N74/L73</f>
        <v>0.46788990825688076</v>
      </c>
      <c r="P74" s="66">
        <f>P73-N73</f>
        <v>40</v>
      </c>
      <c r="Q74" s="42">
        <f>P74/N73</f>
        <v>0.25</v>
      </c>
      <c r="R74" s="66">
        <f>R73-P73</f>
        <v>-46</v>
      </c>
      <c r="S74" s="42">
        <f>R74/P73</f>
        <v>-0.23</v>
      </c>
      <c r="T74" s="66">
        <f>T73-R73</f>
        <v>10</v>
      </c>
      <c r="U74" s="42">
        <f>T74/R73</f>
        <v>0.06493506493506493</v>
      </c>
      <c r="V74" s="66">
        <f>V73-T73</f>
        <v>-152</v>
      </c>
      <c r="W74" s="42">
        <f>V74/T73</f>
        <v>-0.926829268292683</v>
      </c>
      <c r="X74" s="66">
        <f>X73-V73</f>
        <v>0</v>
      </c>
      <c r="Y74" s="42">
        <f>X74/V73</f>
        <v>0</v>
      </c>
      <c r="Z74" s="72">
        <f>Z73-X73</f>
        <v>-5</v>
      </c>
      <c r="AA74" s="72">
        <f>Z74/X73</f>
        <v>-0.4166666666666667</v>
      </c>
      <c r="AB74" s="102">
        <f>AB73-D73-F73-H73-J73-L73-N73-P73-R73-T73-V73</f>
        <v>19</v>
      </c>
      <c r="AC74" s="12"/>
      <c r="AD74" s="77"/>
    </row>
    <row r="75" spans="1:29" ht="25.5" customHeight="1" thickBot="1" thickTop="1">
      <c r="A75" s="138"/>
      <c r="B75" s="144"/>
      <c r="C75" s="18" t="s">
        <v>20</v>
      </c>
      <c r="D75" s="67">
        <f>D73-D47</f>
        <v>91</v>
      </c>
      <c r="E75" s="31">
        <f>D75/D47</f>
        <v>1.4444444444444444</v>
      </c>
      <c r="F75" s="67">
        <f>F73-F47</f>
        <v>78</v>
      </c>
      <c r="G75" s="31">
        <f>F75/F47</f>
        <v>1.2</v>
      </c>
      <c r="H75" s="67">
        <f>H73-H47</f>
        <v>48</v>
      </c>
      <c r="I75" s="31">
        <f>H75/H47</f>
        <v>0.4752475247524752</v>
      </c>
      <c r="J75" s="67">
        <f>J73-J47</f>
        <v>-4</v>
      </c>
      <c r="K75" s="31">
        <f>J75/J47</f>
        <v>-0.03125</v>
      </c>
      <c r="L75" s="67">
        <f>L73-L47</f>
        <v>27</v>
      </c>
      <c r="M75" s="31">
        <f>L75/L47</f>
        <v>0.32926829268292684</v>
      </c>
      <c r="N75" s="67">
        <f>N73-N47</f>
        <v>68</v>
      </c>
      <c r="O75" s="31">
        <f>N75/N47</f>
        <v>0.7391304347826086</v>
      </c>
      <c r="P75" s="67">
        <f>P73-P47</f>
        <v>95</v>
      </c>
      <c r="Q75" s="31">
        <f>P75/P47</f>
        <v>0.9047619047619048</v>
      </c>
      <c r="R75" s="67">
        <f>R73-R47</f>
        <v>20</v>
      </c>
      <c r="S75" s="31">
        <f>R75/R47</f>
        <v>0.14925373134328357</v>
      </c>
      <c r="T75" s="67">
        <f>T73-T47</f>
        <v>3</v>
      </c>
      <c r="U75" s="31">
        <f>T75/T47</f>
        <v>0.018633540372670808</v>
      </c>
      <c r="V75" s="67">
        <f>V73-V47</f>
        <v>-137</v>
      </c>
      <c r="W75" s="31">
        <f>V75/V47</f>
        <v>-0.9194630872483222</v>
      </c>
      <c r="X75" s="67">
        <f>X73-X47</f>
        <v>-121</v>
      </c>
      <c r="Y75" s="31">
        <f>X75/X47</f>
        <v>-0.9097744360902256</v>
      </c>
      <c r="Z75" s="72">
        <f>Z73-Z47</f>
        <v>-69</v>
      </c>
      <c r="AA75" s="72">
        <f>Z75/Z47</f>
        <v>-0.9078947368421053</v>
      </c>
      <c r="AB75" s="10"/>
      <c r="AC75" s="9"/>
    </row>
    <row r="76" spans="1:29" ht="13.5" thickBot="1">
      <c r="A76" s="168" t="s">
        <v>12</v>
      </c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0"/>
      <c r="AC76" s="9"/>
    </row>
    <row r="77" spans="1:29" ht="24" customHeight="1" thickBot="1">
      <c r="A77" s="138" t="s">
        <v>13</v>
      </c>
      <c r="B77" s="142" t="s">
        <v>14</v>
      </c>
      <c r="C77" s="5"/>
      <c r="D77" s="69">
        <v>301</v>
      </c>
      <c r="E77" s="23" t="s">
        <v>24</v>
      </c>
      <c r="F77" s="69">
        <v>329</v>
      </c>
      <c r="G77" s="23" t="s">
        <v>24</v>
      </c>
      <c r="H77" s="69">
        <v>241</v>
      </c>
      <c r="I77" s="23" t="s">
        <v>24</v>
      </c>
      <c r="J77" s="69">
        <v>250</v>
      </c>
      <c r="K77" s="23" t="s">
        <v>24</v>
      </c>
      <c r="L77" s="69">
        <v>222</v>
      </c>
      <c r="M77" s="23" t="s">
        <v>24</v>
      </c>
      <c r="N77" s="69">
        <v>199</v>
      </c>
      <c r="O77" s="23" t="s">
        <v>24</v>
      </c>
      <c r="P77" s="69">
        <v>264</v>
      </c>
      <c r="Q77" s="23" t="s">
        <v>24</v>
      </c>
      <c r="R77" s="69">
        <v>294</v>
      </c>
      <c r="S77" s="23" t="s">
        <v>24</v>
      </c>
      <c r="T77" s="69">
        <v>234</v>
      </c>
      <c r="U77" s="23" t="s">
        <v>24</v>
      </c>
      <c r="V77" s="69">
        <v>272</v>
      </c>
      <c r="W77" s="23" t="s">
        <v>24</v>
      </c>
      <c r="X77" s="69">
        <v>228</v>
      </c>
      <c r="Y77" s="23" t="s">
        <v>24</v>
      </c>
      <c r="Z77" s="82">
        <v>360</v>
      </c>
      <c r="AA77" s="83" t="s">
        <v>24</v>
      </c>
      <c r="AB77" s="10"/>
      <c r="AC77" s="9"/>
    </row>
    <row r="78" spans="1:29" ht="25.5" customHeight="1" thickBot="1" thickTop="1">
      <c r="A78" s="138"/>
      <c r="B78" s="143"/>
      <c r="C78" s="21" t="s">
        <v>19</v>
      </c>
      <c r="D78" s="75">
        <f>D77-Z51</f>
        <v>39</v>
      </c>
      <c r="E78" s="30">
        <f>D78/Z51</f>
        <v>0.14885496183206107</v>
      </c>
      <c r="F78" s="75">
        <f>F77-D77</f>
        <v>28</v>
      </c>
      <c r="G78" s="30">
        <f>F78/D77</f>
        <v>0.09302325581395349</v>
      </c>
      <c r="H78" s="75">
        <f>H77-F77</f>
        <v>-88</v>
      </c>
      <c r="I78" s="30">
        <f>H78/F77</f>
        <v>-0.2674772036474164</v>
      </c>
      <c r="J78" s="75">
        <f>J77-H77</f>
        <v>9</v>
      </c>
      <c r="K78" s="30">
        <f>J78/H77</f>
        <v>0.03734439834024896</v>
      </c>
      <c r="L78" s="75">
        <f>L77-J77</f>
        <v>-28</v>
      </c>
      <c r="M78" s="30">
        <f>L78/J77</f>
        <v>-0.112</v>
      </c>
      <c r="N78" s="66">
        <f>N77-L77</f>
        <v>-23</v>
      </c>
      <c r="O78" s="42">
        <f>N78/L77</f>
        <v>-0.1036036036036036</v>
      </c>
      <c r="P78" s="66">
        <f>P77-N77</f>
        <v>65</v>
      </c>
      <c r="Q78" s="42">
        <f>P78/N77</f>
        <v>0.32663316582914576</v>
      </c>
      <c r="R78" s="66">
        <f>R77-P77</f>
        <v>30</v>
      </c>
      <c r="S78" s="42">
        <f>R78/P77</f>
        <v>0.11363636363636363</v>
      </c>
      <c r="T78" s="66">
        <f>T77-R77</f>
        <v>-60</v>
      </c>
      <c r="U78" s="42">
        <f>T78/R77</f>
        <v>-0.20408163265306123</v>
      </c>
      <c r="V78" s="66">
        <f>V77-T77</f>
        <v>38</v>
      </c>
      <c r="W78" s="42">
        <f>V78/T77</f>
        <v>0.1623931623931624</v>
      </c>
      <c r="X78" s="66">
        <f>X77-V77</f>
        <v>-44</v>
      </c>
      <c r="Y78" s="42">
        <f>X78/V77</f>
        <v>-0.16176470588235295</v>
      </c>
      <c r="Z78" s="72">
        <f>Z77-X77</f>
        <v>132</v>
      </c>
      <c r="AA78" s="72">
        <f>Z78/X77</f>
        <v>0.5789473684210527</v>
      </c>
      <c r="AB78" s="10"/>
      <c r="AC78" s="9"/>
    </row>
    <row r="79" spans="1:29" ht="25.5" customHeight="1" thickBot="1" thickTop="1">
      <c r="A79" s="138"/>
      <c r="B79" s="144"/>
      <c r="C79" s="18" t="s">
        <v>20</v>
      </c>
      <c r="D79" s="67">
        <f>D77-D51</f>
        <v>125</v>
      </c>
      <c r="E79" s="31">
        <f>D79/D51</f>
        <v>0.7102272727272727</v>
      </c>
      <c r="F79" s="67">
        <f>F77-F51</f>
        <v>174</v>
      </c>
      <c r="G79" s="31">
        <f>F79/F51</f>
        <v>1.1225806451612903</v>
      </c>
      <c r="H79" s="67">
        <f>H77-H51</f>
        <v>69</v>
      </c>
      <c r="I79" s="31">
        <f>H79/H51</f>
        <v>0.4011627906976744</v>
      </c>
      <c r="J79" s="67">
        <f>J77-J51</f>
        <v>39</v>
      </c>
      <c r="K79" s="31">
        <f>J79/J51</f>
        <v>0.1848341232227488</v>
      </c>
      <c r="L79" s="67">
        <f>L77-L51</f>
        <v>-42</v>
      </c>
      <c r="M79" s="31">
        <f>L79/L51</f>
        <v>-0.1590909090909091</v>
      </c>
      <c r="N79" s="67">
        <f>N77-N51</f>
        <v>-26</v>
      </c>
      <c r="O79" s="31">
        <f>N79/N51</f>
        <v>-0.11555555555555555</v>
      </c>
      <c r="P79" s="67">
        <f>P77-P51</f>
        <v>36</v>
      </c>
      <c r="Q79" s="31">
        <f>P79/P51</f>
        <v>0.15789473684210525</v>
      </c>
      <c r="R79" s="67">
        <f>R77-R51</f>
        <v>50</v>
      </c>
      <c r="S79" s="31">
        <f>R79/R51</f>
        <v>0.20491803278688525</v>
      </c>
      <c r="T79" s="67">
        <f>T77-T51</f>
        <v>20</v>
      </c>
      <c r="U79" s="31">
        <f>T79/T51</f>
        <v>0.09345794392523364</v>
      </c>
      <c r="V79" s="67">
        <f>V77-V51</f>
        <v>-35</v>
      </c>
      <c r="W79" s="31">
        <f>V79/V51</f>
        <v>-0.11400651465798045</v>
      </c>
      <c r="X79" s="67">
        <f>X77-X51</f>
        <v>-21</v>
      </c>
      <c r="Y79" s="31">
        <f>X79/X51</f>
        <v>-0.08433734939759036</v>
      </c>
      <c r="Z79" s="72">
        <f>Z77-Z51</f>
        <v>98</v>
      </c>
      <c r="AA79" s="72">
        <f>Z79/Z51</f>
        <v>0.37404580152671757</v>
      </c>
      <c r="AB79" s="10"/>
      <c r="AC79" s="9"/>
    </row>
    <row r="80" ht="12.75">
      <c r="A80" s="108" t="s">
        <v>59</v>
      </c>
    </row>
    <row r="81" ht="12.75">
      <c r="A81" s="108"/>
    </row>
    <row r="82" ht="132.75" customHeight="1" thickBot="1">
      <c r="A82" s="108"/>
    </row>
    <row r="83" spans="1:30" ht="26.25" customHeight="1" thickBot="1" thickTop="1">
      <c r="A83" s="188" t="s">
        <v>63</v>
      </c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138" t="s">
        <v>0</v>
      </c>
      <c r="B85" s="166" t="s">
        <v>1</v>
      </c>
      <c r="C85" s="153"/>
      <c r="D85" s="141" t="s">
        <v>60</v>
      </c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5"/>
      <c r="AB85" s="145" t="s">
        <v>21</v>
      </c>
      <c r="AC85" s="148" t="s">
        <v>22</v>
      </c>
      <c r="AD85" s="149"/>
    </row>
    <row r="86" spans="1:30" ht="20.25" customHeight="1" thickBot="1" thickTop="1">
      <c r="A86" s="138"/>
      <c r="B86" s="171"/>
      <c r="C86" s="138"/>
      <c r="D86" s="139" t="s">
        <v>4</v>
      </c>
      <c r="E86" s="140"/>
      <c r="F86" s="139" t="s">
        <v>5</v>
      </c>
      <c r="G86" s="140"/>
      <c r="H86" s="139" t="s">
        <v>25</v>
      </c>
      <c r="I86" s="140"/>
      <c r="J86" s="139" t="s">
        <v>26</v>
      </c>
      <c r="K86" s="140"/>
      <c r="L86" s="139" t="s">
        <v>27</v>
      </c>
      <c r="M86" s="140"/>
      <c r="N86" s="139" t="s">
        <v>28</v>
      </c>
      <c r="O86" s="140"/>
      <c r="P86" s="139" t="s">
        <v>29</v>
      </c>
      <c r="Q86" s="140"/>
      <c r="R86" s="139" t="s">
        <v>35</v>
      </c>
      <c r="S86" s="140"/>
      <c r="T86" s="139" t="s">
        <v>36</v>
      </c>
      <c r="U86" s="140"/>
      <c r="V86" s="139" t="s">
        <v>37</v>
      </c>
      <c r="W86" s="140"/>
      <c r="X86" s="139" t="s">
        <v>38</v>
      </c>
      <c r="Y86" s="140"/>
      <c r="Z86" s="159" t="s">
        <v>39</v>
      </c>
      <c r="AA86" s="160"/>
      <c r="AB86" s="146"/>
      <c r="AC86" s="150"/>
      <c r="AD86" s="151"/>
    </row>
    <row r="87" spans="1:30" ht="24" customHeight="1" thickBot="1" thickTop="1">
      <c r="A87" s="2"/>
      <c r="B87" s="1"/>
      <c r="C87" s="168" t="s">
        <v>34</v>
      </c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80"/>
      <c r="AB87" s="147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6"/>
      <c r="G88" s="4"/>
      <c r="H88" s="37"/>
      <c r="I88" s="16"/>
      <c r="J88" s="36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73"/>
      <c r="AC88" s="162"/>
      <c r="AD88" s="163"/>
    </row>
    <row r="89" spans="1:30" ht="25.5" customHeight="1" thickBot="1" thickTop="1">
      <c r="A89" s="138" t="s">
        <v>6</v>
      </c>
      <c r="B89" s="142" t="s">
        <v>7</v>
      </c>
      <c r="C89" s="7"/>
      <c r="D89" s="65">
        <v>11609</v>
      </c>
      <c r="E89" s="22" t="s">
        <v>24</v>
      </c>
      <c r="F89" s="65">
        <v>11809</v>
      </c>
      <c r="G89" s="22" t="s">
        <v>24</v>
      </c>
      <c r="H89" s="65">
        <v>11724</v>
      </c>
      <c r="I89" s="22" t="s">
        <v>24</v>
      </c>
      <c r="J89" s="65">
        <v>11854</v>
      </c>
      <c r="K89" s="22" t="s">
        <v>24</v>
      </c>
      <c r="L89" s="65">
        <v>11721</v>
      </c>
      <c r="M89" s="22" t="s">
        <v>24</v>
      </c>
      <c r="N89" s="65">
        <v>11738</v>
      </c>
      <c r="O89" s="22" t="s">
        <v>24</v>
      </c>
      <c r="P89" s="65">
        <v>11743</v>
      </c>
      <c r="Q89" s="22" t="s">
        <v>24</v>
      </c>
      <c r="R89" s="65">
        <v>11567</v>
      </c>
      <c r="S89" s="22" t="s">
        <v>24</v>
      </c>
      <c r="T89" s="65">
        <v>11808</v>
      </c>
      <c r="U89" s="22" t="s">
        <v>24</v>
      </c>
      <c r="V89" s="65">
        <v>11947</v>
      </c>
      <c r="W89" s="22" t="s">
        <v>24</v>
      </c>
      <c r="X89" s="65">
        <v>11944</v>
      </c>
      <c r="Y89" s="22" t="s">
        <v>24</v>
      </c>
      <c r="Z89" s="71">
        <v>12156</v>
      </c>
      <c r="AA89" s="49" t="s">
        <v>24</v>
      </c>
      <c r="AB89" s="178"/>
      <c r="AC89" s="194"/>
      <c r="AD89" s="57"/>
    </row>
    <row r="90" spans="1:29" ht="25.5" customHeight="1" thickBot="1" thickTop="1">
      <c r="A90" s="138"/>
      <c r="B90" s="143"/>
      <c r="C90" s="17" t="s">
        <v>19</v>
      </c>
      <c r="D90" s="75">
        <f>D89-Z61</f>
        <v>106</v>
      </c>
      <c r="E90" s="30">
        <f>D90/Z61</f>
        <v>0.009214987394592715</v>
      </c>
      <c r="F90" s="75">
        <f>F89-D89</f>
        <v>200</v>
      </c>
      <c r="G90" s="30">
        <f>F90/D89</f>
        <v>0.017228012748729434</v>
      </c>
      <c r="H90" s="75">
        <f>H89-F89</f>
        <v>-85</v>
      </c>
      <c r="I90" s="30">
        <f>H90/F89</f>
        <v>-0.007197899906850707</v>
      </c>
      <c r="J90" s="75">
        <f>J89-H89</f>
        <v>130</v>
      </c>
      <c r="K90" s="30">
        <f>J90/H89</f>
        <v>0.011088365745479358</v>
      </c>
      <c r="L90" s="75">
        <f>L89-J89</f>
        <v>-133</v>
      </c>
      <c r="M90" s="30">
        <f>L90/J89</f>
        <v>-0.011219841403745571</v>
      </c>
      <c r="N90" s="66">
        <f>N89-L89</f>
        <v>17</v>
      </c>
      <c r="O90" s="42">
        <f>N90/L89</f>
        <v>0.001450388192133777</v>
      </c>
      <c r="P90" s="66">
        <f>P89-N89</f>
        <v>5</v>
      </c>
      <c r="Q90" s="42">
        <f>P90/N89</f>
        <v>0.0004259669449650707</v>
      </c>
      <c r="R90" s="66">
        <f>R89-P89</f>
        <v>-176</v>
      </c>
      <c r="S90" s="42">
        <f>R90/P89</f>
        <v>-0.014987652218342843</v>
      </c>
      <c r="T90" s="66">
        <f>T89-R89</f>
        <v>241</v>
      </c>
      <c r="U90" s="42">
        <f>T90/R89</f>
        <v>0.020835134434166163</v>
      </c>
      <c r="V90" s="66">
        <f>V89-T89</f>
        <v>139</v>
      </c>
      <c r="W90" s="42">
        <f>V90/T89</f>
        <v>0.011771680216802168</v>
      </c>
      <c r="X90" s="66">
        <f>X89-V89</f>
        <v>-3</v>
      </c>
      <c r="Y90" s="42">
        <f>X90/V89</f>
        <v>-0.00025110906503724784</v>
      </c>
      <c r="Z90" s="72">
        <f>Z89-X89</f>
        <v>212</v>
      </c>
      <c r="AA90" s="54">
        <f>Z90/X89</f>
        <v>0.017749497655726726</v>
      </c>
      <c r="AB90" s="10"/>
      <c r="AC90" s="9"/>
    </row>
    <row r="91" spans="1:29" ht="25.5" customHeight="1" thickBot="1" thickTop="1">
      <c r="A91" s="138"/>
      <c r="B91" s="144"/>
      <c r="C91" s="18" t="s">
        <v>20</v>
      </c>
      <c r="D91" s="67">
        <f>D89-D61</f>
        <v>768</v>
      </c>
      <c r="E91" s="31">
        <f>D91/D61</f>
        <v>0.07084217323125173</v>
      </c>
      <c r="F91" s="67">
        <f>F89-F61</f>
        <v>793</v>
      </c>
      <c r="G91" s="31">
        <f>F91/F61</f>
        <v>0.07198620188816267</v>
      </c>
      <c r="H91" s="67">
        <f>H89-H61</f>
        <v>691</v>
      </c>
      <c r="I91" s="31">
        <f>H91/H61</f>
        <v>0.06263029094534578</v>
      </c>
      <c r="J91" s="67">
        <f>J89-J61</f>
        <v>779</v>
      </c>
      <c r="K91" s="31">
        <f>J91/J61</f>
        <v>0.07033860045146727</v>
      </c>
      <c r="L91" s="67">
        <f>L89-L61</f>
        <v>875</v>
      </c>
      <c r="M91" s="31">
        <f>L91/L61</f>
        <v>0.08067490319011617</v>
      </c>
      <c r="N91" s="67">
        <f>N89-N61</f>
        <v>809</v>
      </c>
      <c r="O91" s="31">
        <f>N91/N61</f>
        <v>0.07402324091865678</v>
      </c>
      <c r="P91" s="67">
        <f>P89-P61</f>
        <v>534</v>
      </c>
      <c r="Q91" s="31">
        <f>P91/P61</f>
        <v>0.0476402890534392</v>
      </c>
      <c r="R91" s="67">
        <f>R89-R61</f>
        <v>452</v>
      </c>
      <c r="S91" s="31">
        <f>R91/R61</f>
        <v>0.04066576698155645</v>
      </c>
      <c r="T91" s="67">
        <f>T89-T61</f>
        <v>514</v>
      </c>
      <c r="U91" s="31">
        <f>T91/T61</f>
        <v>0.04551089073844519</v>
      </c>
      <c r="V91" s="67">
        <f>V89-V61</f>
        <v>495</v>
      </c>
      <c r="W91" s="31">
        <f>V91/V61</f>
        <v>0.043223891023402024</v>
      </c>
      <c r="X91" s="67">
        <f>X89-X61</f>
        <v>608</v>
      </c>
      <c r="Y91" s="31">
        <f>X91/X61</f>
        <v>0.053634438955539876</v>
      </c>
      <c r="Z91" s="72">
        <f>Z89-Z61</f>
        <v>653</v>
      </c>
      <c r="AA91" s="54">
        <f>Z91/Z61</f>
        <v>0.056767799704424936</v>
      </c>
      <c r="AB91" s="10"/>
      <c r="AC91" s="43"/>
    </row>
    <row r="92" spans="1:30" ht="25.5" customHeight="1" thickBot="1" thickTop="1">
      <c r="A92" s="138" t="s">
        <v>8</v>
      </c>
      <c r="B92" s="142" t="s">
        <v>18</v>
      </c>
      <c r="C92" s="19"/>
      <c r="D92" s="68">
        <v>367</v>
      </c>
      <c r="E92" s="23" t="s">
        <v>24</v>
      </c>
      <c r="F92" s="68">
        <v>367</v>
      </c>
      <c r="G92" s="23" t="s">
        <v>24</v>
      </c>
      <c r="H92" s="68">
        <v>427</v>
      </c>
      <c r="I92" s="23" t="s">
        <v>24</v>
      </c>
      <c r="J92" s="68">
        <v>310</v>
      </c>
      <c r="K92" s="23" t="s">
        <v>24</v>
      </c>
      <c r="L92" s="68">
        <v>253</v>
      </c>
      <c r="M92" s="23" t="s">
        <v>24</v>
      </c>
      <c r="N92" s="68">
        <v>295</v>
      </c>
      <c r="O92" s="23" t="s">
        <v>24</v>
      </c>
      <c r="P92" s="68">
        <v>331</v>
      </c>
      <c r="Q92" s="23" t="s">
        <v>24</v>
      </c>
      <c r="R92" s="68">
        <v>334</v>
      </c>
      <c r="S92" s="23" t="s">
        <v>24</v>
      </c>
      <c r="T92" s="68">
        <v>425</v>
      </c>
      <c r="U92" s="23" t="s">
        <v>24</v>
      </c>
      <c r="V92" s="68">
        <v>347</v>
      </c>
      <c r="W92" s="23" t="s">
        <v>24</v>
      </c>
      <c r="X92" s="68">
        <v>354</v>
      </c>
      <c r="Y92" s="23" t="s">
        <v>24</v>
      </c>
      <c r="Z92" s="73">
        <v>384</v>
      </c>
      <c r="AA92" s="49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138"/>
      <c r="B93" s="143"/>
      <c r="C93" s="17" t="s">
        <v>19</v>
      </c>
      <c r="D93" s="75">
        <f>D92-Z64</f>
        <v>-2</v>
      </c>
      <c r="E93" s="30">
        <f>D93/Z64</f>
        <v>-0.005420054200542005</v>
      </c>
      <c r="F93" s="75">
        <f>F92-D92</f>
        <v>0</v>
      </c>
      <c r="G93" s="30">
        <f>F93/D92</f>
        <v>0</v>
      </c>
      <c r="H93" s="75">
        <f>H92-F92</f>
        <v>60</v>
      </c>
      <c r="I93" s="30">
        <f>H93/F92</f>
        <v>0.16348773841961853</v>
      </c>
      <c r="J93" s="75">
        <f>J92-H92</f>
        <v>-117</v>
      </c>
      <c r="K93" s="30">
        <f>J93/H92</f>
        <v>-0.27400468384074944</v>
      </c>
      <c r="L93" s="75">
        <f>L92-J92</f>
        <v>-57</v>
      </c>
      <c r="M93" s="30">
        <f>L93/J92</f>
        <v>-0.18387096774193548</v>
      </c>
      <c r="N93" s="66">
        <f>N92-L92</f>
        <v>42</v>
      </c>
      <c r="O93" s="42">
        <f>N93/L92</f>
        <v>0.16600790513833993</v>
      </c>
      <c r="P93" s="66">
        <f>P92-N92</f>
        <v>36</v>
      </c>
      <c r="Q93" s="42">
        <f>P93/N92</f>
        <v>0.12203389830508475</v>
      </c>
      <c r="R93" s="66">
        <f>R92-P92</f>
        <v>3</v>
      </c>
      <c r="S93" s="42">
        <f>R93/P92</f>
        <v>0.00906344410876133</v>
      </c>
      <c r="T93" s="66">
        <f>T92-R92</f>
        <v>91</v>
      </c>
      <c r="U93" s="42">
        <f>T93/R92</f>
        <v>0.27245508982035926</v>
      </c>
      <c r="V93" s="66">
        <f>V92-T92</f>
        <v>-78</v>
      </c>
      <c r="W93" s="42">
        <f>V93/T92</f>
        <v>-0.18352941176470589</v>
      </c>
      <c r="X93" s="66">
        <f>X92-V92</f>
        <v>7</v>
      </c>
      <c r="Y93" s="42">
        <f>X93/V92</f>
        <v>0.020172910662824207</v>
      </c>
      <c r="Z93" s="72">
        <f>Z92-X92</f>
        <v>30</v>
      </c>
      <c r="AA93" s="54">
        <f>Z93/X92</f>
        <v>0.0847457627118644</v>
      </c>
      <c r="AB93" s="102">
        <f>X92+Z92</f>
        <v>738</v>
      </c>
      <c r="AC93" s="48"/>
      <c r="AD93" s="77"/>
    </row>
    <row r="94" spans="1:30" ht="25.5" customHeight="1" thickBot="1" thickTop="1">
      <c r="A94" s="138"/>
      <c r="B94" s="144"/>
      <c r="C94" s="18" t="s">
        <v>20</v>
      </c>
      <c r="D94" s="67">
        <f>D92-D64</f>
        <v>-114</v>
      </c>
      <c r="E94" s="31">
        <f>D94/D64</f>
        <v>-0.23700623700623702</v>
      </c>
      <c r="F94" s="67">
        <f>F92-F64</f>
        <v>-75</v>
      </c>
      <c r="G94" s="31">
        <f>F94/F64</f>
        <v>-0.16968325791855204</v>
      </c>
      <c r="H94" s="67">
        <f>H92-H64</f>
        <v>-30</v>
      </c>
      <c r="I94" s="31">
        <f>H94/H64</f>
        <v>-0.06564551422319474</v>
      </c>
      <c r="J94" s="67">
        <f>J92-J64</f>
        <v>23</v>
      </c>
      <c r="K94" s="31">
        <f>J94/J64</f>
        <v>0.08013937282229965</v>
      </c>
      <c r="L94" s="67">
        <f>L92-L64</f>
        <v>6</v>
      </c>
      <c r="M94" s="31">
        <f>L94/L64</f>
        <v>0.024291497975708502</v>
      </c>
      <c r="N94" s="67">
        <f>N92-N64</f>
        <v>-90</v>
      </c>
      <c r="O94" s="31">
        <f>N94/N64</f>
        <v>-0.23376623376623376</v>
      </c>
      <c r="P94" s="67">
        <f>P92-P64</f>
        <v>-127</v>
      </c>
      <c r="Q94" s="31">
        <f>P94/P64</f>
        <v>-0.27729257641921395</v>
      </c>
      <c r="R94" s="67">
        <f>R92-R64</f>
        <v>-63</v>
      </c>
      <c r="S94" s="31">
        <f>R94/R64</f>
        <v>-0.15869017632241814</v>
      </c>
      <c r="T94" s="67">
        <f>T92-T64</f>
        <v>1</v>
      </c>
      <c r="U94" s="31">
        <f>T94/T64</f>
        <v>0.0023584905660377358</v>
      </c>
      <c r="V94" s="67">
        <f>V92-V64</f>
        <v>-33</v>
      </c>
      <c r="W94" s="31">
        <f>V94/V64</f>
        <v>-0.0868421052631579</v>
      </c>
      <c r="X94" s="67">
        <f>X92-X64</f>
        <v>-38</v>
      </c>
      <c r="Y94" s="31">
        <f>X94/X64</f>
        <v>-0.09693877551020408</v>
      </c>
      <c r="Z94" s="72">
        <f>Z92-Z64</f>
        <v>15</v>
      </c>
      <c r="AA94" s="54">
        <f>Z94/Z64</f>
        <v>0.04065040650406504</v>
      </c>
      <c r="AB94" s="28"/>
      <c r="AC94" s="76"/>
      <c r="AD94" s="47"/>
    </row>
    <row r="95" spans="1:30" ht="25.5" customHeight="1" thickBot="1" thickTop="1">
      <c r="A95" s="138" t="s">
        <v>9</v>
      </c>
      <c r="B95" s="142" t="s">
        <v>16</v>
      </c>
      <c r="C95" s="20"/>
      <c r="D95" s="69">
        <v>40</v>
      </c>
      <c r="E95" s="23" t="s">
        <v>24</v>
      </c>
      <c r="F95" s="69">
        <v>62</v>
      </c>
      <c r="G95" s="23" t="s">
        <v>24</v>
      </c>
      <c r="H95" s="69">
        <v>93</v>
      </c>
      <c r="I95" s="23" t="s">
        <v>24</v>
      </c>
      <c r="J95" s="69">
        <v>81</v>
      </c>
      <c r="K95" s="23" t="s">
        <v>24</v>
      </c>
      <c r="L95" s="69">
        <v>65</v>
      </c>
      <c r="M95" s="23" t="s">
        <v>24</v>
      </c>
      <c r="N95" s="69">
        <v>70</v>
      </c>
      <c r="O95" s="23" t="s">
        <v>24</v>
      </c>
      <c r="P95" s="69">
        <v>96</v>
      </c>
      <c r="Q95" s="23" t="s">
        <v>24</v>
      </c>
      <c r="R95" s="69">
        <v>89</v>
      </c>
      <c r="S95" s="23" t="s">
        <v>24</v>
      </c>
      <c r="T95" s="69">
        <v>123</v>
      </c>
      <c r="U95" s="23" t="s">
        <v>24</v>
      </c>
      <c r="V95" s="69">
        <v>90</v>
      </c>
      <c r="W95" s="23" t="s">
        <v>24</v>
      </c>
      <c r="X95" s="69">
        <v>94</v>
      </c>
      <c r="Y95" s="23" t="s">
        <v>24</v>
      </c>
      <c r="Z95" s="74">
        <v>72</v>
      </c>
      <c r="AA95" s="49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138"/>
      <c r="B96" s="143"/>
      <c r="C96" s="21" t="s">
        <v>19</v>
      </c>
      <c r="D96" s="75">
        <f>D95-Z67</f>
        <v>-26</v>
      </c>
      <c r="E96" s="30">
        <f>D96/Z67</f>
        <v>-0.3939393939393939</v>
      </c>
      <c r="F96" s="75">
        <f>F95-D95</f>
        <v>22</v>
      </c>
      <c r="G96" s="30">
        <f>F96/D95</f>
        <v>0.55</v>
      </c>
      <c r="H96" s="75">
        <f>H95-F95</f>
        <v>31</v>
      </c>
      <c r="I96" s="30">
        <f>H96/F95</f>
        <v>0.5</v>
      </c>
      <c r="J96" s="75">
        <f>J95-H95</f>
        <v>-12</v>
      </c>
      <c r="K96" s="30">
        <f>J96/H95</f>
        <v>-0.12903225806451613</v>
      </c>
      <c r="L96" s="75">
        <f>L95-J95</f>
        <v>-16</v>
      </c>
      <c r="M96" s="30">
        <f>L96/J95</f>
        <v>-0.19753086419753085</v>
      </c>
      <c r="N96" s="66">
        <f>N95-L95</f>
        <v>5</v>
      </c>
      <c r="O96" s="42">
        <f>N96/L95</f>
        <v>0.07692307692307693</v>
      </c>
      <c r="P96" s="66">
        <f>P95-N95</f>
        <v>26</v>
      </c>
      <c r="Q96" s="42">
        <f>P96/N95</f>
        <v>0.37142857142857144</v>
      </c>
      <c r="R96" s="66">
        <f>R95-P95</f>
        <v>-7</v>
      </c>
      <c r="S96" s="42">
        <f>R96/P95</f>
        <v>-0.07291666666666667</v>
      </c>
      <c r="T96" s="66">
        <f>T95-R95</f>
        <v>34</v>
      </c>
      <c r="U96" s="42">
        <f>T96/R95</f>
        <v>0.38202247191011235</v>
      </c>
      <c r="V96" s="66">
        <f>V95-T95</f>
        <v>-33</v>
      </c>
      <c r="W96" s="42">
        <f>V96/T95</f>
        <v>-0.2682926829268293</v>
      </c>
      <c r="X96" s="66">
        <f>X95-V95</f>
        <v>4</v>
      </c>
      <c r="Y96" s="42">
        <f>X96/V95</f>
        <v>0.044444444444444446</v>
      </c>
      <c r="Z96" s="72">
        <f>Z95-X95</f>
        <v>-22</v>
      </c>
      <c r="AA96" s="54">
        <f>Z96/X95</f>
        <v>-0.23404255319148937</v>
      </c>
      <c r="AB96" s="102">
        <f>X95+Z95</f>
        <v>166</v>
      </c>
      <c r="AC96" s="48"/>
      <c r="AD96" s="77"/>
    </row>
    <row r="97" spans="1:30" ht="25.5" customHeight="1" thickBot="1" thickTop="1">
      <c r="A97" s="138"/>
      <c r="B97" s="144"/>
      <c r="C97" s="18" t="s">
        <v>20</v>
      </c>
      <c r="D97" s="67">
        <f>D95-D67</f>
        <v>-17</v>
      </c>
      <c r="E97" s="31">
        <f>D97/D67</f>
        <v>-0.2982456140350877</v>
      </c>
      <c r="F97" s="67">
        <f>F96-F67</f>
        <v>-45</v>
      </c>
      <c r="G97" s="31">
        <f>F97/F67</f>
        <v>-0.6716417910447762</v>
      </c>
      <c r="H97" s="67">
        <f>H96-H67</f>
        <v>-43</v>
      </c>
      <c r="I97" s="31">
        <f>H97/H67</f>
        <v>-0.581081081081081</v>
      </c>
      <c r="J97" s="67">
        <f>J96-J67</f>
        <v>-80</v>
      </c>
      <c r="K97" s="31">
        <f>J97/J67</f>
        <v>-1.1764705882352942</v>
      </c>
      <c r="L97" s="67">
        <f>L96-L67</f>
        <v>-135</v>
      </c>
      <c r="M97" s="31">
        <f>L97/L67</f>
        <v>-1.134453781512605</v>
      </c>
      <c r="N97" s="67">
        <f>N96-N67</f>
        <v>-73</v>
      </c>
      <c r="O97" s="31">
        <f>N97/N67</f>
        <v>-0.9358974358974359</v>
      </c>
      <c r="P97" s="67">
        <f>P96-P67</f>
        <v>-65</v>
      </c>
      <c r="Q97" s="31">
        <f>P97/P67</f>
        <v>-0.7142857142857143</v>
      </c>
      <c r="R97" s="67">
        <f>R96-R67</f>
        <v>-77</v>
      </c>
      <c r="S97" s="31">
        <f>R97/R67</f>
        <v>-1.1</v>
      </c>
      <c r="T97" s="67">
        <f>T96-T67</f>
        <v>-77</v>
      </c>
      <c r="U97" s="31">
        <f>T97/T67</f>
        <v>-0.6936936936936937</v>
      </c>
      <c r="V97" s="67">
        <f>V96-V67</f>
        <v>-109</v>
      </c>
      <c r="W97" s="31">
        <f>V97/V67</f>
        <v>-1.4342105263157894</v>
      </c>
      <c r="X97" s="67">
        <f>X96-X67</f>
        <v>-94</v>
      </c>
      <c r="Y97" s="31">
        <f>X97/X67</f>
        <v>-0.9591836734693877</v>
      </c>
      <c r="Z97" s="72">
        <f>Z96-Z67</f>
        <v>-88</v>
      </c>
      <c r="AA97" s="54">
        <f>Z97/Z67</f>
        <v>-1.3333333333333333</v>
      </c>
      <c r="AB97" s="28"/>
      <c r="AC97" s="48"/>
      <c r="AD97" s="47"/>
    </row>
    <row r="98" spans="1:30" ht="25.5" customHeight="1" thickBot="1" thickTop="1">
      <c r="A98" s="138" t="s">
        <v>10</v>
      </c>
      <c r="B98" s="142" t="s">
        <v>17</v>
      </c>
      <c r="C98" s="20"/>
      <c r="D98" s="69">
        <v>0</v>
      </c>
      <c r="E98" s="23" t="s">
        <v>24</v>
      </c>
      <c r="F98" s="69">
        <v>0</v>
      </c>
      <c r="G98" s="23" t="s">
        <v>24</v>
      </c>
      <c r="H98" s="69">
        <v>0</v>
      </c>
      <c r="I98" s="23" t="s">
        <v>24</v>
      </c>
      <c r="J98" s="69">
        <v>0</v>
      </c>
      <c r="K98" s="23" t="s">
        <v>24</v>
      </c>
      <c r="L98" s="69">
        <v>0</v>
      </c>
      <c r="M98" s="23" t="s">
        <v>24</v>
      </c>
      <c r="N98" s="69">
        <v>0</v>
      </c>
      <c r="O98" s="23" t="s">
        <v>24</v>
      </c>
      <c r="P98" s="69">
        <v>0</v>
      </c>
      <c r="Q98" s="23" t="s">
        <v>24</v>
      </c>
      <c r="R98" s="69">
        <v>0</v>
      </c>
      <c r="S98" s="23" t="s">
        <v>24</v>
      </c>
      <c r="T98" s="69">
        <v>0</v>
      </c>
      <c r="U98" s="23" t="s">
        <v>24</v>
      </c>
      <c r="V98" s="69">
        <v>0</v>
      </c>
      <c r="W98" s="23" t="s">
        <v>24</v>
      </c>
      <c r="X98" s="69">
        <v>0</v>
      </c>
      <c r="Y98" s="23" t="s">
        <v>24</v>
      </c>
      <c r="Z98" s="74">
        <v>0</v>
      </c>
      <c r="AA98" s="49" t="s">
        <v>24</v>
      </c>
      <c r="AB98" s="27">
        <f>D98+F98+H98+J98+L98+N98+P98+R98+T98+V98+X98</f>
        <v>0</v>
      </c>
      <c r="AC98" s="44"/>
      <c r="AD98" s="45"/>
    </row>
    <row r="99" spans="1:30" ht="25.5" customHeight="1" thickBot="1" thickTop="1">
      <c r="A99" s="138"/>
      <c r="B99" s="143"/>
      <c r="C99" s="21" t="s">
        <v>19</v>
      </c>
      <c r="D99" s="75">
        <f>D98-Z70</f>
        <v>0</v>
      </c>
      <c r="E99" s="30"/>
      <c r="F99" s="75">
        <f>F98-D98</f>
        <v>0</v>
      </c>
      <c r="G99" s="30"/>
      <c r="H99" s="75">
        <f>H98-F98</f>
        <v>0</v>
      </c>
      <c r="I99" s="30"/>
      <c r="J99" s="75">
        <f>J98-H98</f>
        <v>0</v>
      </c>
      <c r="K99" s="30"/>
      <c r="L99" s="75">
        <f>L98-J98</f>
        <v>0</v>
      </c>
      <c r="M99" s="30"/>
      <c r="N99" s="66">
        <f>N98-L98</f>
        <v>0</v>
      </c>
      <c r="O99" s="42"/>
      <c r="P99" s="66">
        <f>P98-N98</f>
        <v>0</v>
      </c>
      <c r="Q99" s="42"/>
      <c r="R99" s="66">
        <f>R98-P98</f>
        <v>0</v>
      </c>
      <c r="S99" s="42"/>
      <c r="T99" s="66">
        <f>T98-R98</f>
        <v>0</v>
      </c>
      <c r="U99" s="42"/>
      <c r="V99" s="66">
        <f>V98-T98</f>
        <v>0</v>
      </c>
      <c r="W99" s="42"/>
      <c r="X99" s="66">
        <f>X98-V98</f>
        <v>0</v>
      </c>
      <c r="Y99" s="42"/>
      <c r="Z99" s="72">
        <f>Z98-X98</f>
        <v>0</v>
      </c>
      <c r="AA99" s="72"/>
      <c r="AB99" s="28"/>
      <c r="AC99" s="46"/>
      <c r="AD99" s="77"/>
    </row>
    <row r="100" spans="1:30" ht="25.5" customHeight="1" thickBot="1" thickTop="1">
      <c r="A100" s="138"/>
      <c r="B100" s="144"/>
      <c r="C100" s="18" t="s">
        <v>20</v>
      </c>
      <c r="D100" s="67">
        <f>D98-D70</f>
        <v>0</v>
      </c>
      <c r="E100" s="31"/>
      <c r="F100" s="67">
        <f>F98-F70</f>
        <v>0</v>
      </c>
      <c r="G100" s="31"/>
      <c r="H100" s="67">
        <f>H98-H70</f>
        <v>0</v>
      </c>
      <c r="I100" s="31"/>
      <c r="J100" s="67">
        <f>J98-J70</f>
        <v>0</v>
      </c>
      <c r="K100" s="31"/>
      <c r="L100" s="67">
        <f>L98-L70</f>
        <v>0</v>
      </c>
      <c r="M100" s="31"/>
      <c r="N100" s="67">
        <f>N98-N70</f>
        <v>0</v>
      </c>
      <c r="O100" s="31"/>
      <c r="P100" s="67">
        <f>P98-P70</f>
        <v>0</v>
      </c>
      <c r="Q100" s="31"/>
      <c r="R100" s="67">
        <f>R98-R70</f>
        <v>0</v>
      </c>
      <c r="S100" s="31"/>
      <c r="T100" s="67">
        <f>T98-T70</f>
        <v>0</v>
      </c>
      <c r="U100" s="31"/>
      <c r="V100" s="67">
        <f>V98-V70</f>
        <v>0</v>
      </c>
      <c r="W100" s="31"/>
      <c r="X100" s="67">
        <f>X98-X70</f>
        <v>0</v>
      </c>
      <c r="Y100" s="31"/>
      <c r="Z100" s="72">
        <f>Z98-Z70</f>
        <v>0</v>
      </c>
      <c r="AA100" s="72"/>
      <c r="AB100" s="28"/>
      <c r="AC100" s="76"/>
      <c r="AD100" s="47"/>
    </row>
    <row r="101" spans="1:30" ht="25.5" customHeight="1" thickBot="1" thickTop="1">
      <c r="A101" s="138" t="s">
        <v>11</v>
      </c>
      <c r="B101" s="142" t="s">
        <v>15</v>
      </c>
      <c r="C101" s="20"/>
      <c r="D101" s="69">
        <v>152</v>
      </c>
      <c r="E101" s="23" t="s">
        <v>24</v>
      </c>
      <c r="F101" s="69">
        <v>164</v>
      </c>
      <c r="G101" s="23" t="s">
        <v>24</v>
      </c>
      <c r="H101" s="69">
        <v>143</v>
      </c>
      <c r="I101" s="23" t="s">
        <v>24</v>
      </c>
      <c r="J101" s="69">
        <v>140</v>
      </c>
      <c r="K101" s="23" t="s">
        <v>24</v>
      </c>
      <c r="L101" s="69">
        <v>119</v>
      </c>
      <c r="M101" s="23" t="s">
        <v>24</v>
      </c>
      <c r="N101" s="69">
        <v>101</v>
      </c>
      <c r="O101" s="23" t="s">
        <v>24</v>
      </c>
      <c r="P101" s="105">
        <v>7</v>
      </c>
      <c r="Q101" s="23" t="s">
        <v>24</v>
      </c>
      <c r="R101" s="105">
        <v>1</v>
      </c>
      <c r="S101" s="23" t="s">
        <v>24</v>
      </c>
      <c r="T101" s="105">
        <v>0</v>
      </c>
      <c r="U101" s="23" t="s">
        <v>24</v>
      </c>
      <c r="V101" s="100">
        <v>2</v>
      </c>
      <c r="W101" s="23" t="s">
        <v>24</v>
      </c>
      <c r="X101" s="105">
        <v>4</v>
      </c>
      <c r="Y101" s="23" t="s">
        <v>24</v>
      </c>
      <c r="Z101" s="106">
        <v>2</v>
      </c>
      <c r="AA101" s="49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138"/>
      <c r="B102" s="143"/>
      <c r="C102" s="21" t="s">
        <v>19</v>
      </c>
      <c r="D102" s="75">
        <f>D101-Z73</f>
        <v>145</v>
      </c>
      <c r="E102" s="30">
        <f>D102/Z73</f>
        <v>20.714285714285715</v>
      </c>
      <c r="F102" s="75">
        <f>F101-D101</f>
        <v>12</v>
      </c>
      <c r="G102" s="30">
        <f>F102/D101</f>
        <v>0.07894736842105263</v>
      </c>
      <c r="H102" s="75">
        <f>H101-F101</f>
        <v>-21</v>
      </c>
      <c r="I102" s="30">
        <f>H102/F101</f>
        <v>-0.12804878048780488</v>
      </c>
      <c r="J102" s="75">
        <f>J101-H101</f>
        <v>-3</v>
      </c>
      <c r="K102" s="30">
        <f>J102/H101</f>
        <v>-0.02097902097902098</v>
      </c>
      <c r="L102" s="75">
        <f>L101-J101</f>
        <v>-21</v>
      </c>
      <c r="M102" s="30">
        <f>L102/J101</f>
        <v>-0.15</v>
      </c>
      <c r="N102" s="66">
        <f>N101-L101</f>
        <v>-18</v>
      </c>
      <c r="O102" s="42">
        <f>N102/L101</f>
        <v>-0.15126050420168066</v>
      </c>
      <c r="P102" s="66">
        <f>P101-N101</f>
        <v>-94</v>
      </c>
      <c r="Q102" s="42">
        <f>P102/N101</f>
        <v>-0.9306930693069307</v>
      </c>
      <c r="R102" s="66">
        <f>R101-P101</f>
        <v>-6</v>
      </c>
      <c r="S102" s="42">
        <f>R102/P101</f>
        <v>-0.8571428571428571</v>
      </c>
      <c r="T102" s="66">
        <f>T101-R101</f>
        <v>-1</v>
      </c>
      <c r="U102" s="42">
        <f>T102/R101</f>
        <v>-1</v>
      </c>
      <c r="V102" s="66">
        <f>V101-T101</f>
        <v>2</v>
      </c>
      <c r="W102" s="42" t="e">
        <f>V102/T101</f>
        <v>#DIV/0!</v>
      </c>
      <c r="X102" s="66">
        <f>X101-V101</f>
        <v>2</v>
      </c>
      <c r="Y102" s="42">
        <f>X102/V101</f>
        <v>1</v>
      </c>
      <c r="Z102" s="72">
        <f>Z101-X101</f>
        <v>-2</v>
      </c>
      <c r="AA102" s="72">
        <f>Z102/X101</f>
        <v>-0.5</v>
      </c>
      <c r="AB102" s="102">
        <f>X101+Z101</f>
        <v>6</v>
      </c>
      <c r="AC102" s="12"/>
      <c r="AD102" s="77"/>
    </row>
    <row r="103" spans="1:29" ht="25.5" customHeight="1" thickBot="1" thickTop="1">
      <c r="A103" s="138"/>
      <c r="B103" s="144"/>
      <c r="C103" s="18" t="s">
        <v>20</v>
      </c>
      <c r="D103" s="67">
        <f>D101-D73</f>
        <v>-2</v>
      </c>
      <c r="E103" s="31">
        <f>D103/D73</f>
        <v>-0.012987012987012988</v>
      </c>
      <c r="F103" s="67">
        <f>F101-F73</f>
        <v>21</v>
      </c>
      <c r="G103" s="31">
        <f>F103/F73</f>
        <v>0.14685314685314685</v>
      </c>
      <c r="H103" s="67">
        <f>H101-H73</f>
        <v>-6</v>
      </c>
      <c r="I103" s="31">
        <f>H103/H73</f>
        <v>-0.040268456375838924</v>
      </c>
      <c r="J103" s="67">
        <f>J101-J73</f>
        <v>16</v>
      </c>
      <c r="K103" s="31">
        <f>J103/J73</f>
        <v>0.12903225806451613</v>
      </c>
      <c r="L103" s="67">
        <f>L101-L73</f>
        <v>10</v>
      </c>
      <c r="M103" s="31">
        <f>L103/L73</f>
        <v>0.09174311926605505</v>
      </c>
      <c r="N103" s="67">
        <f>N101-N73</f>
        <v>-59</v>
      </c>
      <c r="O103" s="31">
        <f>N103/N73</f>
        <v>-0.36875</v>
      </c>
      <c r="P103" s="67">
        <f>P101-P73</f>
        <v>-193</v>
      </c>
      <c r="Q103" s="31">
        <f>P103/P73</f>
        <v>-0.965</v>
      </c>
      <c r="R103" s="67">
        <f>R101-R73</f>
        <v>-153</v>
      </c>
      <c r="S103" s="31">
        <f>R103/R73</f>
        <v>-0.9935064935064936</v>
      </c>
      <c r="T103" s="67">
        <f>T101-T73</f>
        <v>-164</v>
      </c>
      <c r="U103" s="31">
        <f>T103/T73</f>
        <v>-1</v>
      </c>
      <c r="V103" s="67">
        <f>V101-V73</f>
        <v>-10</v>
      </c>
      <c r="W103" s="31">
        <f>V103/V73</f>
        <v>-0.8333333333333334</v>
      </c>
      <c r="X103" s="67">
        <f>X101-X73</f>
        <v>-8</v>
      </c>
      <c r="Y103" s="31">
        <f>X103/X73</f>
        <v>-0.6666666666666666</v>
      </c>
      <c r="Z103" s="72">
        <f>Z101-Z73</f>
        <v>-5</v>
      </c>
      <c r="AA103" s="72">
        <f>Z103/Z73</f>
        <v>-0.7142857142857143</v>
      </c>
      <c r="AB103" s="10"/>
      <c r="AC103" s="9"/>
    </row>
    <row r="104" spans="1:29" ht="25.5" customHeight="1" thickBot="1">
      <c r="A104" s="168" t="s">
        <v>12</v>
      </c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0"/>
      <c r="AC104" s="9"/>
    </row>
    <row r="105" spans="1:29" ht="25.5" customHeight="1" thickBot="1">
      <c r="A105" s="138" t="s">
        <v>13</v>
      </c>
      <c r="B105" s="142" t="s">
        <v>14</v>
      </c>
      <c r="C105" s="5"/>
      <c r="D105" s="69">
        <v>372</v>
      </c>
      <c r="E105" s="23" t="s">
        <v>24</v>
      </c>
      <c r="F105" s="69">
        <v>320</v>
      </c>
      <c r="G105" s="23" t="s">
        <v>24</v>
      </c>
      <c r="H105" s="69">
        <v>301</v>
      </c>
      <c r="I105" s="23" t="s">
        <v>24</v>
      </c>
      <c r="J105" s="69">
        <v>332</v>
      </c>
      <c r="K105" s="23" t="s">
        <v>24</v>
      </c>
      <c r="L105" s="69">
        <v>324</v>
      </c>
      <c r="M105" s="23" t="s">
        <v>24</v>
      </c>
      <c r="N105" s="69">
        <v>286</v>
      </c>
      <c r="O105" s="23" t="s">
        <v>24</v>
      </c>
      <c r="P105" s="69">
        <v>274</v>
      </c>
      <c r="Q105" s="23" t="s">
        <v>24</v>
      </c>
      <c r="R105" s="69">
        <v>264</v>
      </c>
      <c r="S105" s="23" t="s">
        <v>24</v>
      </c>
      <c r="T105" s="69">
        <v>281</v>
      </c>
      <c r="U105" s="23" t="s">
        <v>24</v>
      </c>
      <c r="V105" s="69">
        <v>259</v>
      </c>
      <c r="W105" s="23" t="s">
        <v>24</v>
      </c>
      <c r="X105" s="69">
        <v>184</v>
      </c>
      <c r="Y105" s="23" t="s">
        <v>24</v>
      </c>
      <c r="Z105" s="82">
        <v>228</v>
      </c>
      <c r="AA105" s="83" t="s">
        <v>24</v>
      </c>
      <c r="AB105" s="10"/>
      <c r="AC105" s="9"/>
    </row>
    <row r="106" spans="1:29" ht="25.5" customHeight="1" thickBot="1" thickTop="1">
      <c r="A106" s="138"/>
      <c r="B106" s="143"/>
      <c r="C106" s="21" t="s">
        <v>19</v>
      </c>
      <c r="D106" s="75">
        <f>D105-Z77</f>
        <v>12</v>
      </c>
      <c r="E106" s="30">
        <f>D106/Z77</f>
        <v>0.03333333333333333</v>
      </c>
      <c r="F106" s="75">
        <f>F105-D105</f>
        <v>-52</v>
      </c>
      <c r="G106" s="30">
        <f>F106/D105</f>
        <v>-0.13978494623655913</v>
      </c>
      <c r="H106" s="75">
        <f>H105-F105</f>
        <v>-19</v>
      </c>
      <c r="I106" s="30">
        <f>H106/F105</f>
        <v>-0.059375</v>
      </c>
      <c r="J106" s="75">
        <f>J105-H105</f>
        <v>31</v>
      </c>
      <c r="K106" s="30">
        <f>J106/H105</f>
        <v>0.10299003322259136</v>
      </c>
      <c r="L106" s="75">
        <f>L105-J105</f>
        <v>-8</v>
      </c>
      <c r="M106" s="30">
        <f>L106/J105</f>
        <v>-0.024096385542168676</v>
      </c>
      <c r="N106" s="66">
        <f>N105-L105</f>
        <v>-38</v>
      </c>
      <c r="O106" s="42">
        <f>N106/L105</f>
        <v>-0.11728395061728394</v>
      </c>
      <c r="P106" s="66">
        <f>P105-N105</f>
        <v>-12</v>
      </c>
      <c r="Q106" s="42">
        <f>P106/N105</f>
        <v>-0.04195804195804196</v>
      </c>
      <c r="R106" s="66">
        <f>R105-P105</f>
        <v>-10</v>
      </c>
      <c r="S106" s="42">
        <f>R106/P105</f>
        <v>-0.0364963503649635</v>
      </c>
      <c r="T106" s="66">
        <f>T105-R105</f>
        <v>17</v>
      </c>
      <c r="U106" s="42">
        <f>T106/R105</f>
        <v>0.06439393939393939</v>
      </c>
      <c r="V106" s="66">
        <f>V105-T105</f>
        <v>-22</v>
      </c>
      <c r="W106" s="42">
        <f>V106/T105</f>
        <v>-0.07829181494661921</v>
      </c>
      <c r="X106" s="66">
        <f>X105-V105</f>
        <v>-75</v>
      </c>
      <c r="Y106" s="42">
        <f>X106/V105</f>
        <v>-0.28957528957528955</v>
      </c>
      <c r="Z106" s="72">
        <f>Z105-X105</f>
        <v>44</v>
      </c>
      <c r="AA106" s="72">
        <f>Z106/X105</f>
        <v>0.2391304347826087</v>
      </c>
      <c r="AB106" s="10"/>
      <c r="AC106" s="9"/>
    </row>
    <row r="107" spans="1:29" ht="25.5" customHeight="1" thickBot="1" thickTop="1">
      <c r="A107" s="138"/>
      <c r="B107" s="144"/>
      <c r="C107" s="18" t="s">
        <v>20</v>
      </c>
      <c r="D107" s="67">
        <f>D105-D77</f>
        <v>71</v>
      </c>
      <c r="E107" s="31">
        <f>D107/D77</f>
        <v>0.23588039867109634</v>
      </c>
      <c r="F107" s="67">
        <f>F105-F77</f>
        <v>-9</v>
      </c>
      <c r="G107" s="31">
        <f>F107/F77</f>
        <v>-0.02735562310030395</v>
      </c>
      <c r="H107" s="67">
        <f>H105-H77</f>
        <v>60</v>
      </c>
      <c r="I107" s="31">
        <f>H107/H77</f>
        <v>0.24896265560165975</v>
      </c>
      <c r="J107" s="67">
        <f>J105-J77</f>
        <v>82</v>
      </c>
      <c r="K107" s="31">
        <f>J107/J77</f>
        <v>0.328</v>
      </c>
      <c r="L107" s="67">
        <f>L105-L77</f>
        <v>102</v>
      </c>
      <c r="M107" s="31">
        <f>L107/L77</f>
        <v>0.4594594594594595</v>
      </c>
      <c r="N107" s="67">
        <f>N105-N77</f>
        <v>87</v>
      </c>
      <c r="O107" s="31">
        <f>N107/N77</f>
        <v>0.4371859296482412</v>
      </c>
      <c r="P107" s="67">
        <f>P105-P77</f>
        <v>10</v>
      </c>
      <c r="Q107" s="31">
        <f>P107/P77</f>
        <v>0.03787878787878788</v>
      </c>
      <c r="R107" s="67">
        <f>R105-R77</f>
        <v>-30</v>
      </c>
      <c r="S107" s="31">
        <f>R107/R77</f>
        <v>-0.10204081632653061</v>
      </c>
      <c r="T107" s="67">
        <f>T105-T77</f>
        <v>47</v>
      </c>
      <c r="U107" s="31">
        <f>T107/T77</f>
        <v>0.20085470085470086</v>
      </c>
      <c r="V107" s="67">
        <f>V105-V77</f>
        <v>-13</v>
      </c>
      <c r="W107" s="31">
        <f>V107/V77</f>
        <v>-0.04779411764705882</v>
      </c>
      <c r="X107" s="67">
        <f>X105-X77</f>
        <v>-44</v>
      </c>
      <c r="Y107" s="31">
        <f>X107/X77</f>
        <v>-0.19298245614035087</v>
      </c>
      <c r="Z107" s="72">
        <f>Z105-Z77</f>
        <v>-132</v>
      </c>
      <c r="AA107" s="72">
        <f>Z107/Z77</f>
        <v>-0.36666666666666664</v>
      </c>
      <c r="AB107" s="10"/>
      <c r="AC107" s="9"/>
    </row>
    <row r="108" ht="12.75">
      <c r="A108" s="108" t="s">
        <v>61</v>
      </c>
    </row>
    <row r="110" ht="13.5" thickBot="1"/>
    <row r="111" spans="1:30" ht="36.75" customHeight="1" thickBot="1" thickTop="1">
      <c r="A111" s="188" t="s">
        <v>68</v>
      </c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  <c r="AB111" s="189"/>
      <c r="AC111" s="189"/>
      <c r="AD111" s="189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138" t="s">
        <v>0</v>
      </c>
      <c r="B113" s="166" t="s">
        <v>1</v>
      </c>
      <c r="C113" s="153"/>
      <c r="D113" s="141" t="s">
        <v>65</v>
      </c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5"/>
      <c r="AB113" s="145" t="s">
        <v>21</v>
      </c>
      <c r="AC113" s="148" t="s">
        <v>22</v>
      </c>
      <c r="AD113" s="149"/>
    </row>
    <row r="114" spans="1:30" ht="19.5" customHeight="1" thickBot="1" thickTop="1">
      <c r="A114" s="138"/>
      <c r="B114" s="171"/>
      <c r="C114" s="138"/>
      <c r="D114" s="139" t="s">
        <v>4</v>
      </c>
      <c r="E114" s="140"/>
      <c r="F114" s="139" t="s">
        <v>5</v>
      </c>
      <c r="G114" s="140"/>
      <c r="H114" s="139" t="s">
        <v>25</v>
      </c>
      <c r="I114" s="140"/>
      <c r="J114" s="139" t="s">
        <v>26</v>
      </c>
      <c r="K114" s="140"/>
      <c r="L114" s="139" t="s">
        <v>27</v>
      </c>
      <c r="M114" s="140"/>
      <c r="N114" s="139" t="s">
        <v>28</v>
      </c>
      <c r="O114" s="140"/>
      <c r="P114" s="139" t="s">
        <v>29</v>
      </c>
      <c r="Q114" s="140"/>
      <c r="R114" s="139" t="s">
        <v>35</v>
      </c>
      <c r="S114" s="140"/>
      <c r="T114" s="139" t="s">
        <v>36</v>
      </c>
      <c r="U114" s="140"/>
      <c r="V114" s="139" t="s">
        <v>37</v>
      </c>
      <c r="W114" s="140"/>
      <c r="X114" s="139" t="s">
        <v>38</v>
      </c>
      <c r="Y114" s="140"/>
      <c r="Z114" s="159" t="s">
        <v>39</v>
      </c>
      <c r="AA114" s="160"/>
      <c r="AB114" s="146"/>
      <c r="AC114" s="150"/>
      <c r="AD114" s="151"/>
    </row>
    <row r="115" spans="1:30" ht="23.25" customHeight="1" thickBot="1" thickTop="1">
      <c r="A115" s="2"/>
      <c r="B115" s="1"/>
      <c r="C115" s="168" t="s">
        <v>34</v>
      </c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80"/>
      <c r="AB115" s="147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6"/>
      <c r="G116" s="4"/>
      <c r="H116" s="37"/>
      <c r="I116" s="16"/>
      <c r="J116" s="36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73"/>
      <c r="AC116" s="162"/>
      <c r="AD116" s="163"/>
    </row>
    <row r="117" spans="1:30" ht="27.75" customHeight="1" thickBot="1" thickTop="1">
      <c r="A117" s="138" t="s">
        <v>6</v>
      </c>
      <c r="B117" s="142" t="s">
        <v>7</v>
      </c>
      <c r="C117" s="7"/>
      <c r="D117" s="65">
        <v>12216</v>
      </c>
      <c r="E117" s="22" t="s">
        <v>24</v>
      </c>
      <c r="F117" s="65">
        <v>12426</v>
      </c>
      <c r="G117" s="22" t="s">
        <v>24</v>
      </c>
      <c r="H117" s="65">
        <v>12344</v>
      </c>
      <c r="I117" s="22" t="s">
        <v>24</v>
      </c>
      <c r="J117" s="65">
        <v>12484</v>
      </c>
      <c r="K117" s="22" t="s">
        <v>24</v>
      </c>
      <c r="L117" s="65">
        <v>11905</v>
      </c>
      <c r="M117" s="22" t="s">
        <v>24</v>
      </c>
      <c r="N117" s="65">
        <v>12081</v>
      </c>
      <c r="O117" s="22" t="s">
        <v>24</v>
      </c>
      <c r="P117" s="65">
        <v>12110</v>
      </c>
      <c r="Q117" s="22" t="s">
        <v>24</v>
      </c>
      <c r="R117" s="65">
        <v>12193</v>
      </c>
      <c r="S117" s="22" t="s">
        <v>24</v>
      </c>
      <c r="T117" s="65">
        <v>12219</v>
      </c>
      <c r="U117" s="22" t="s">
        <v>24</v>
      </c>
      <c r="V117" s="65">
        <v>12037</v>
      </c>
      <c r="W117" s="22" t="s">
        <v>24</v>
      </c>
      <c r="X117" s="65">
        <v>12194</v>
      </c>
      <c r="Y117" s="22" t="s">
        <v>24</v>
      </c>
      <c r="Z117" s="71">
        <v>12264</v>
      </c>
      <c r="AA117" s="49" t="s">
        <v>24</v>
      </c>
      <c r="AB117" s="178"/>
      <c r="AC117" s="194"/>
      <c r="AD117" s="57"/>
    </row>
    <row r="118" spans="1:29" ht="27.75" customHeight="1" thickBot="1" thickTop="1">
      <c r="A118" s="138"/>
      <c r="B118" s="143"/>
      <c r="C118" s="17" t="s">
        <v>19</v>
      </c>
      <c r="D118" s="75">
        <f>D117-Z89</f>
        <v>60</v>
      </c>
      <c r="E118" s="30">
        <f>D118/Z89</f>
        <v>0.004935834155972359</v>
      </c>
      <c r="F118" s="75">
        <f>F117-D117</f>
        <v>210</v>
      </c>
      <c r="G118" s="30">
        <f>F118/D117</f>
        <v>0.01719056974459725</v>
      </c>
      <c r="H118" s="75">
        <f>H117-F117</f>
        <v>-82</v>
      </c>
      <c r="I118" s="30">
        <f>H118/F117</f>
        <v>-0.006599066473523258</v>
      </c>
      <c r="J118" s="75">
        <f>J117-H117</f>
        <v>140</v>
      </c>
      <c r="K118" s="30">
        <f>J118/H117</f>
        <v>0.01134154244977317</v>
      </c>
      <c r="L118" s="75">
        <f>L117-J117</f>
        <v>-579</v>
      </c>
      <c r="M118" s="30">
        <f>L118/J117</f>
        <v>-0.04637936558795258</v>
      </c>
      <c r="N118" s="66">
        <f>N117-L117</f>
        <v>176</v>
      </c>
      <c r="O118" s="42">
        <f>N118/L117</f>
        <v>0.014783704325913482</v>
      </c>
      <c r="P118" s="66">
        <f>P117-N117</f>
        <v>29</v>
      </c>
      <c r="Q118" s="42">
        <f>P118/N117</f>
        <v>0.002400463537786607</v>
      </c>
      <c r="R118" s="66">
        <f>R117-P117</f>
        <v>83</v>
      </c>
      <c r="S118" s="42">
        <f>R118/P117</f>
        <v>0.00685383980181668</v>
      </c>
      <c r="T118" s="66">
        <f>T117-R117</f>
        <v>26</v>
      </c>
      <c r="U118" s="42">
        <f>T118/R117</f>
        <v>0.0021323710325596656</v>
      </c>
      <c r="V118" s="66">
        <f>V117-T117</f>
        <v>-182</v>
      </c>
      <c r="W118" s="42">
        <f>V118/T117</f>
        <v>-0.014894835911285702</v>
      </c>
      <c r="X118" s="66">
        <f>X117-V117</f>
        <v>157</v>
      </c>
      <c r="Y118" s="42">
        <f>X118/V117</f>
        <v>0.013043117055744787</v>
      </c>
      <c r="Z118" s="72">
        <f>Z117-X117</f>
        <v>70</v>
      </c>
      <c r="AA118" s="54">
        <f>Z118/X117</f>
        <v>0.0057405281285878304</v>
      </c>
      <c r="AB118" s="10"/>
      <c r="AC118" s="9"/>
    </row>
    <row r="119" spans="1:29" ht="27.75" customHeight="1" thickBot="1" thickTop="1">
      <c r="A119" s="138"/>
      <c r="B119" s="144"/>
      <c r="C119" s="18" t="s">
        <v>20</v>
      </c>
      <c r="D119" s="67">
        <f>D117-D89</f>
        <v>607</v>
      </c>
      <c r="E119" s="31">
        <f>D119/D89</f>
        <v>0.052287018692393834</v>
      </c>
      <c r="F119" s="67">
        <f>F117-F89</f>
        <v>617</v>
      </c>
      <c r="G119" s="31">
        <f>F119/F89</f>
        <v>0.05224828520619866</v>
      </c>
      <c r="H119" s="67">
        <f>H117-H89</f>
        <v>620</v>
      </c>
      <c r="I119" s="31">
        <f>H119/H89</f>
        <v>0.052882975093824634</v>
      </c>
      <c r="J119" s="67">
        <f>J117-J89</f>
        <v>630</v>
      </c>
      <c r="K119" s="31">
        <f>J119/J89</f>
        <v>0.053146617175636915</v>
      </c>
      <c r="L119" s="67">
        <f>L117-L89</f>
        <v>184</v>
      </c>
      <c r="M119" s="31">
        <f>L119/L89</f>
        <v>0.015698319256036174</v>
      </c>
      <c r="N119" s="67">
        <f>N117-N89</f>
        <v>343</v>
      </c>
      <c r="O119" s="31">
        <f>N119/N89</f>
        <v>0.02922133242460385</v>
      </c>
      <c r="P119" s="67">
        <f>P117-P89</f>
        <v>367</v>
      </c>
      <c r="Q119" s="31">
        <f>P119/P89</f>
        <v>0.031252661159839906</v>
      </c>
      <c r="R119" s="67">
        <f>R117-R89</f>
        <v>626</v>
      </c>
      <c r="S119" s="31">
        <f>R119/R89</f>
        <v>0.054119477824846544</v>
      </c>
      <c r="T119" s="67">
        <f>T117-T89</f>
        <v>411</v>
      </c>
      <c r="U119" s="31">
        <f>T119/T89</f>
        <v>0.03480691056910569</v>
      </c>
      <c r="V119" s="67">
        <f>V117-V89</f>
        <v>90</v>
      </c>
      <c r="W119" s="31">
        <f>V119/V89</f>
        <v>0.007533271951117435</v>
      </c>
      <c r="X119" s="67">
        <f>X117-X89</f>
        <v>250</v>
      </c>
      <c r="Y119" s="31">
        <f>X119/X89</f>
        <v>0.020931011386470195</v>
      </c>
      <c r="Z119" s="72">
        <f>Z117-Z89</f>
        <v>108</v>
      </c>
      <c r="AA119" s="54">
        <f>Z119/Z89</f>
        <v>0.008884501480750246</v>
      </c>
      <c r="AB119" s="10"/>
      <c r="AC119" s="43"/>
    </row>
    <row r="120" spans="1:30" ht="27.75" customHeight="1" thickBot="1" thickTop="1">
      <c r="A120" s="138" t="s">
        <v>8</v>
      </c>
      <c r="B120" s="142" t="s">
        <v>18</v>
      </c>
      <c r="C120" s="19"/>
      <c r="D120" s="68">
        <v>321</v>
      </c>
      <c r="E120" s="23" t="s">
        <v>24</v>
      </c>
      <c r="F120" s="68">
        <v>301</v>
      </c>
      <c r="G120" s="23" t="s">
        <v>24</v>
      </c>
      <c r="H120" s="68">
        <v>332</v>
      </c>
      <c r="I120" s="23" t="s">
        <v>24</v>
      </c>
      <c r="J120" s="68">
        <v>269</v>
      </c>
      <c r="K120" s="23" t="s">
        <v>24</v>
      </c>
      <c r="L120" s="68">
        <v>241</v>
      </c>
      <c r="M120" s="23" t="s">
        <v>24</v>
      </c>
      <c r="N120" s="68">
        <v>275</v>
      </c>
      <c r="O120" s="23" t="s">
        <v>24</v>
      </c>
      <c r="P120" s="68">
        <v>367</v>
      </c>
      <c r="Q120" s="23" t="s">
        <v>24</v>
      </c>
      <c r="R120" s="68">
        <v>304</v>
      </c>
      <c r="S120" s="23" t="s">
        <v>24</v>
      </c>
      <c r="T120" s="68">
        <v>393</v>
      </c>
      <c r="U120" s="23" t="s">
        <v>24</v>
      </c>
      <c r="V120" s="68">
        <v>394</v>
      </c>
      <c r="W120" s="23" t="s">
        <v>24</v>
      </c>
      <c r="X120" s="68">
        <v>341</v>
      </c>
      <c r="Y120" s="23" t="s">
        <v>24</v>
      </c>
      <c r="Z120" s="73">
        <v>309</v>
      </c>
      <c r="AA120" s="49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138"/>
      <c r="B121" s="143"/>
      <c r="C121" s="17" t="s">
        <v>19</v>
      </c>
      <c r="D121" s="75">
        <f>D120-Z92</f>
        <v>-63</v>
      </c>
      <c r="E121" s="30">
        <f>D121/Z92</f>
        <v>-0.1640625</v>
      </c>
      <c r="F121" s="75">
        <f>F120-D120</f>
        <v>-20</v>
      </c>
      <c r="G121" s="30">
        <f>F121/D120</f>
        <v>-0.06230529595015576</v>
      </c>
      <c r="H121" s="75">
        <f>H120-F120</f>
        <v>31</v>
      </c>
      <c r="I121" s="30">
        <f>H121/F120</f>
        <v>0.10299003322259136</v>
      </c>
      <c r="J121" s="75">
        <f>J120-H120</f>
        <v>-63</v>
      </c>
      <c r="K121" s="30">
        <f>J121/H120</f>
        <v>-0.1897590361445783</v>
      </c>
      <c r="L121" s="75">
        <f>L120-J120</f>
        <v>-28</v>
      </c>
      <c r="M121" s="30">
        <f>L121/J120</f>
        <v>-0.10408921933085502</v>
      </c>
      <c r="N121" s="66">
        <f>N120-L120</f>
        <v>34</v>
      </c>
      <c r="O121" s="42">
        <f>N121/L120</f>
        <v>0.14107883817427386</v>
      </c>
      <c r="P121" s="66">
        <f>P120-N120</f>
        <v>92</v>
      </c>
      <c r="Q121" s="42">
        <f>P121/N120</f>
        <v>0.33454545454545453</v>
      </c>
      <c r="R121" s="66">
        <f>R120-P120</f>
        <v>-63</v>
      </c>
      <c r="S121" s="42">
        <f>R121/P120</f>
        <v>-0.17166212534059946</v>
      </c>
      <c r="T121" s="66">
        <f>T120-R120</f>
        <v>89</v>
      </c>
      <c r="U121" s="42">
        <f>T121/R120</f>
        <v>0.29276315789473684</v>
      </c>
      <c r="V121" s="66">
        <f>V120-T120</f>
        <v>1</v>
      </c>
      <c r="W121" s="42">
        <f>V121/T120</f>
        <v>0.002544529262086514</v>
      </c>
      <c r="X121" s="66">
        <f>X120-V120</f>
        <v>-53</v>
      </c>
      <c r="Y121" s="42">
        <f>X121/V120</f>
        <v>-0.13451776649746192</v>
      </c>
      <c r="Z121" s="72">
        <f>Z120-X120</f>
        <v>-32</v>
      </c>
      <c r="AA121" s="54">
        <f>Z121/X120</f>
        <v>-0.093841642228739</v>
      </c>
      <c r="AB121" s="111">
        <f>V120+X120+Z120</f>
        <v>1044</v>
      </c>
      <c r="AC121" s="48"/>
      <c r="AD121" s="77"/>
    </row>
    <row r="122" spans="1:30" ht="27.75" customHeight="1" thickBot="1" thickTop="1">
      <c r="A122" s="138"/>
      <c r="B122" s="144"/>
      <c r="C122" s="18" t="s">
        <v>20</v>
      </c>
      <c r="D122" s="67">
        <f>D120-D92</f>
        <v>-46</v>
      </c>
      <c r="E122" s="31">
        <f>D122/D92</f>
        <v>-0.12534059945504086</v>
      </c>
      <c r="F122" s="67">
        <f>F120-F92</f>
        <v>-66</v>
      </c>
      <c r="G122" s="31">
        <f>F122/F92</f>
        <v>-0.17983651226158037</v>
      </c>
      <c r="H122" s="67">
        <f>H120-H92</f>
        <v>-95</v>
      </c>
      <c r="I122" s="31">
        <f>H122/H92</f>
        <v>-0.2224824355971897</v>
      </c>
      <c r="J122" s="67">
        <f>J120-J92</f>
        <v>-41</v>
      </c>
      <c r="K122" s="31">
        <f>J122/J92</f>
        <v>-0.13225806451612904</v>
      </c>
      <c r="L122" s="67">
        <f>L120-L92</f>
        <v>-12</v>
      </c>
      <c r="M122" s="31">
        <f>L122/L92</f>
        <v>-0.04743083003952569</v>
      </c>
      <c r="N122" s="67">
        <f>N120-N92</f>
        <v>-20</v>
      </c>
      <c r="O122" s="31">
        <f>N122/N92</f>
        <v>-0.06779661016949153</v>
      </c>
      <c r="P122" s="67">
        <f>P120-P92</f>
        <v>36</v>
      </c>
      <c r="Q122" s="31">
        <f>P122/P92</f>
        <v>0.10876132930513595</v>
      </c>
      <c r="R122" s="67">
        <f>R120-R92</f>
        <v>-30</v>
      </c>
      <c r="S122" s="31">
        <f>R122/R92</f>
        <v>-0.08982035928143713</v>
      </c>
      <c r="T122" s="67">
        <f>T120-T92</f>
        <v>-32</v>
      </c>
      <c r="U122" s="31">
        <f>T122/T92</f>
        <v>-0.07529411764705882</v>
      </c>
      <c r="V122" s="67">
        <f>V120-V92</f>
        <v>47</v>
      </c>
      <c r="W122" s="31">
        <f>V122/V92</f>
        <v>0.13544668587896252</v>
      </c>
      <c r="X122" s="67">
        <f>X120-X92</f>
        <v>-13</v>
      </c>
      <c r="Y122" s="31">
        <f>X122/X92</f>
        <v>-0.03672316384180791</v>
      </c>
      <c r="Z122" s="72">
        <f>Z120-Z92</f>
        <v>-75</v>
      </c>
      <c r="AA122" s="54">
        <f>Z122/Z92</f>
        <v>-0.1953125</v>
      </c>
      <c r="AB122" s="28"/>
      <c r="AC122" s="76"/>
      <c r="AD122" s="47"/>
    </row>
    <row r="123" spans="1:30" ht="27.75" customHeight="1" thickBot="1" thickTop="1">
      <c r="A123" s="138" t="s">
        <v>9</v>
      </c>
      <c r="B123" s="142" t="s">
        <v>16</v>
      </c>
      <c r="C123" s="20"/>
      <c r="D123" s="69">
        <v>85</v>
      </c>
      <c r="E123" s="23" t="s">
        <v>24</v>
      </c>
      <c r="F123" s="69">
        <v>56</v>
      </c>
      <c r="G123" s="23" t="s">
        <v>24</v>
      </c>
      <c r="H123" s="69">
        <v>116</v>
      </c>
      <c r="I123" s="23" t="s">
        <v>24</v>
      </c>
      <c r="J123" s="69">
        <v>68</v>
      </c>
      <c r="K123" s="23" t="s">
        <v>24</v>
      </c>
      <c r="L123" s="69">
        <v>80</v>
      </c>
      <c r="M123" s="23" t="s">
        <v>24</v>
      </c>
      <c r="N123" s="69">
        <v>70</v>
      </c>
      <c r="O123" s="23" t="s">
        <v>24</v>
      </c>
      <c r="P123" s="69">
        <v>97</v>
      </c>
      <c r="Q123" s="23" t="s">
        <v>24</v>
      </c>
      <c r="R123" s="69">
        <v>60</v>
      </c>
      <c r="S123" s="23" t="s">
        <v>24</v>
      </c>
      <c r="T123" s="69">
        <v>76</v>
      </c>
      <c r="U123" s="23" t="s">
        <v>24</v>
      </c>
      <c r="V123" s="69">
        <v>66</v>
      </c>
      <c r="W123" s="23" t="s">
        <v>24</v>
      </c>
      <c r="X123" s="69">
        <v>68</v>
      </c>
      <c r="Y123" s="23" t="s">
        <v>24</v>
      </c>
      <c r="Z123" s="74">
        <v>63</v>
      </c>
      <c r="AA123" s="49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138"/>
      <c r="B124" s="143"/>
      <c r="C124" s="21" t="s">
        <v>19</v>
      </c>
      <c r="D124" s="75">
        <f>D123-Z95</f>
        <v>13</v>
      </c>
      <c r="E124" s="30">
        <f>D124/Z95</f>
        <v>0.18055555555555555</v>
      </c>
      <c r="F124" s="75">
        <f>F123-D123</f>
        <v>-29</v>
      </c>
      <c r="G124" s="30">
        <f>F124/D123</f>
        <v>-0.3411764705882353</v>
      </c>
      <c r="H124" s="75">
        <f>H123-F123</f>
        <v>60</v>
      </c>
      <c r="I124" s="30">
        <f>H124/F123</f>
        <v>1.0714285714285714</v>
      </c>
      <c r="J124" s="75">
        <f>J123-H123</f>
        <v>-48</v>
      </c>
      <c r="K124" s="30">
        <f>J124/H123</f>
        <v>-0.41379310344827586</v>
      </c>
      <c r="L124" s="75">
        <f>L123-J123</f>
        <v>12</v>
      </c>
      <c r="M124" s="30">
        <f>L124/J123</f>
        <v>0.17647058823529413</v>
      </c>
      <c r="N124" s="66">
        <f>N123-L123</f>
        <v>-10</v>
      </c>
      <c r="O124" s="42">
        <f>N124/L123</f>
        <v>-0.125</v>
      </c>
      <c r="P124" s="66">
        <f>P123-N123</f>
        <v>27</v>
      </c>
      <c r="Q124" s="42">
        <f>P124/N123</f>
        <v>0.38571428571428573</v>
      </c>
      <c r="R124" s="66">
        <f>R123-P123</f>
        <v>-37</v>
      </c>
      <c r="S124" s="42">
        <f>R124/P123</f>
        <v>-0.38144329896907214</v>
      </c>
      <c r="T124" s="66">
        <f>T123-R123</f>
        <v>16</v>
      </c>
      <c r="U124" s="42">
        <f>T124/R123</f>
        <v>0.26666666666666666</v>
      </c>
      <c r="V124" s="66">
        <f>V123-T123</f>
        <v>-10</v>
      </c>
      <c r="W124" s="42">
        <f>V124/T123</f>
        <v>-0.13157894736842105</v>
      </c>
      <c r="X124" s="66">
        <f>X123-V123</f>
        <v>2</v>
      </c>
      <c r="Y124" s="42">
        <f>X124/V123</f>
        <v>0.030303030303030304</v>
      </c>
      <c r="Z124" s="72">
        <f>Z123-X123</f>
        <v>-5</v>
      </c>
      <c r="AA124" s="54">
        <f>Z124/X123</f>
        <v>-0.07352941176470588</v>
      </c>
      <c r="AB124" s="111">
        <f>V123+X123+Z123</f>
        <v>197</v>
      </c>
      <c r="AC124" s="48"/>
      <c r="AD124" s="77"/>
    </row>
    <row r="125" spans="1:30" ht="27.75" customHeight="1" thickBot="1" thickTop="1">
      <c r="A125" s="138"/>
      <c r="B125" s="144"/>
      <c r="C125" s="18" t="s">
        <v>20</v>
      </c>
      <c r="D125" s="67">
        <f>D123-D95</f>
        <v>45</v>
      </c>
      <c r="E125" s="31">
        <f>D125/D95</f>
        <v>1.125</v>
      </c>
      <c r="F125" s="67">
        <f>F124-F95</f>
        <v>-91</v>
      </c>
      <c r="G125" s="31">
        <f>F125/F95</f>
        <v>-1.467741935483871</v>
      </c>
      <c r="H125" s="67">
        <f>H124-H95</f>
        <v>-33</v>
      </c>
      <c r="I125" s="31">
        <f>H125/H95</f>
        <v>-0.3548387096774194</v>
      </c>
      <c r="J125" s="67">
        <f>J124-J95</f>
        <v>-129</v>
      </c>
      <c r="K125" s="31">
        <f>J125/J95</f>
        <v>-1.5925925925925926</v>
      </c>
      <c r="L125" s="67">
        <f>L124-L95</f>
        <v>-53</v>
      </c>
      <c r="M125" s="31">
        <f>L125/L95</f>
        <v>-0.8153846153846154</v>
      </c>
      <c r="N125" s="67">
        <f>N124-N95</f>
        <v>-80</v>
      </c>
      <c r="O125" s="31">
        <f>N125/N95</f>
        <v>-1.1428571428571428</v>
      </c>
      <c r="P125" s="67">
        <f>P124-P95</f>
        <v>-69</v>
      </c>
      <c r="Q125" s="31">
        <f>P125/P95</f>
        <v>-0.71875</v>
      </c>
      <c r="R125" s="67">
        <f>R124-R95</f>
        <v>-126</v>
      </c>
      <c r="S125" s="31">
        <f>R125/R95</f>
        <v>-1.4157303370786516</v>
      </c>
      <c r="T125" s="67">
        <f>T124-T95</f>
        <v>-107</v>
      </c>
      <c r="U125" s="31">
        <f>T125/T95</f>
        <v>-0.8699186991869918</v>
      </c>
      <c r="V125" s="67">
        <f>V124-V95</f>
        <v>-100</v>
      </c>
      <c r="W125" s="31">
        <f>V125/V95</f>
        <v>-1.1111111111111112</v>
      </c>
      <c r="X125" s="67">
        <f>X124-X95</f>
        <v>-92</v>
      </c>
      <c r="Y125" s="31">
        <f>X125/X95</f>
        <v>-0.9787234042553191</v>
      </c>
      <c r="Z125" s="72">
        <f>Z124-Z95</f>
        <v>-77</v>
      </c>
      <c r="AA125" s="54">
        <f>Z125/Z95</f>
        <v>-1.0694444444444444</v>
      </c>
      <c r="AB125" s="28"/>
      <c r="AC125" s="48"/>
      <c r="AD125" s="47"/>
    </row>
    <row r="126" spans="1:30" ht="27.75" customHeight="1" thickBot="1" thickTop="1">
      <c r="A126" s="138" t="s">
        <v>10</v>
      </c>
      <c r="B126" s="142" t="s">
        <v>17</v>
      </c>
      <c r="C126" s="20"/>
      <c r="D126" s="69">
        <v>0</v>
      </c>
      <c r="E126" s="23" t="s">
        <v>24</v>
      </c>
      <c r="F126" s="69">
        <v>0</v>
      </c>
      <c r="G126" s="23" t="s">
        <v>24</v>
      </c>
      <c r="H126" s="69">
        <v>0</v>
      </c>
      <c r="I126" s="23" t="s">
        <v>24</v>
      </c>
      <c r="J126" s="69">
        <v>0</v>
      </c>
      <c r="K126" s="23" t="s">
        <v>24</v>
      </c>
      <c r="L126" s="69">
        <v>0</v>
      </c>
      <c r="M126" s="23" t="s">
        <v>24</v>
      </c>
      <c r="N126" s="69">
        <v>0</v>
      </c>
      <c r="O126" s="23" t="s">
        <v>24</v>
      </c>
      <c r="P126" s="69">
        <v>0</v>
      </c>
      <c r="Q126" s="23" t="s">
        <v>24</v>
      </c>
      <c r="R126" s="69">
        <v>0</v>
      </c>
      <c r="S126" s="23" t="s">
        <v>24</v>
      </c>
      <c r="T126" s="69">
        <v>0</v>
      </c>
      <c r="U126" s="23" t="s">
        <v>24</v>
      </c>
      <c r="V126" s="69">
        <v>0</v>
      </c>
      <c r="W126" s="23" t="s">
        <v>24</v>
      </c>
      <c r="X126" s="69">
        <v>0</v>
      </c>
      <c r="Y126" s="23" t="s">
        <v>24</v>
      </c>
      <c r="Z126" s="74">
        <v>0</v>
      </c>
      <c r="AA126" s="49" t="s">
        <v>24</v>
      </c>
      <c r="AB126" s="27">
        <f>D126+F126+H126+J126+L126+N126+P126+R126+T126+V126+X126</f>
        <v>0</v>
      </c>
      <c r="AC126" s="44"/>
      <c r="AD126" s="45"/>
    </row>
    <row r="127" spans="1:30" ht="27.75" customHeight="1" thickBot="1" thickTop="1">
      <c r="A127" s="138"/>
      <c r="B127" s="143"/>
      <c r="C127" s="21" t="s">
        <v>19</v>
      </c>
      <c r="D127" s="75">
        <f>D126-Z98</f>
        <v>0</v>
      </c>
      <c r="E127" s="30"/>
      <c r="F127" s="75">
        <f>F126-D126</f>
        <v>0</v>
      </c>
      <c r="G127" s="30"/>
      <c r="H127" s="75">
        <f>H126-F126</f>
        <v>0</v>
      </c>
      <c r="I127" s="30"/>
      <c r="J127" s="75">
        <f>J126-H126</f>
        <v>0</v>
      </c>
      <c r="K127" s="30"/>
      <c r="L127" s="75">
        <f>L126-J126</f>
        <v>0</v>
      </c>
      <c r="M127" s="30"/>
      <c r="N127" s="66">
        <f>N126-L126</f>
        <v>0</v>
      </c>
      <c r="O127" s="42"/>
      <c r="P127" s="66">
        <f>P126-N126</f>
        <v>0</v>
      </c>
      <c r="Q127" s="42"/>
      <c r="R127" s="66">
        <f>R126-P126</f>
        <v>0</v>
      </c>
      <c r="S127" s="42"/>
      <c r="T127" s="66">
        <f>T126-R126</f>
        <v>0</v>
      </c>
      <c r="U127" s="42"/>
      <c r="V127" s="66">
        <f>V126-T126</f>
        <v>0</v>
      </c>
      <c r="W127" s="42"/>
      <c r="X127" s="66">
        <f>X126-V126</f>
        <v>0</v>
      </c>
      <c r="Y127" s="42"/>
      <c r="Z127" s="72">
        <f>Z126-X126</f>
        <v>0</v>
      </c>
      <c r="AA127" s="72"/>
      <c r="AB127" s="111">
        <f>V126+X126+Z126</f>
        <v>0</v>
      </c>
      <c r="AC127" s="46"/>
      <c r="AD127" s="77"/>
    </row>
    <row r="128" spans="1:30" ht="27.75" customHeight="1" thickBot="1" thickTop="1">
      <c r="A128" s="138"/>
      <c r="B128" s="144"/>
      <c r="C128" s="18" t="s">
        <v>20</v>
      </c>
      <c r="D128" s="67">
        <f>D126-D98</f>
        <v>0</v>
      </c>
      <c r="E128" s="31"/>
      <c r="F128" s="67">
        <f>F126-F98</f>
        <v>0</v>
      </c>
      <c r="G128" s="31"/>
      <c r="H128" s="67">
        <f>H126-H98</f>
        <v>0</v>
      </c>
      <c r="I128" s="31"/>
      <c r="J128" s="67">
        <f>J126-J98</f>
        <v>0</v>
      </c>
      <c r="K128" s="31"/>
      <c r="L128" s="67">
        <f>L126-L98</f>
        <v>0</v>
      </c>
      <c r="M128" s="31"/>
      <c r="N128" s="67">
        <f>N126-N98</f>
        <v>0</v>
      </c>
      <c r="O128" s="31"/>
      <c r="P128" s="67">
        <f>P126-P98</f>
        <v>0</v>
      </c>
      <c r="Q128" s="31"/>
      <c r="R128" s="67">
        <f>R126-R98</f>
        <v>0</v>
      </c>
      <c r="S128" s="31"/>
      <c r="T128" s="67">
        <f>T126-T98</f>
        <v>0</v>
      </c>
      <c r="U128" s="31"/>
      <c r="V128" s="67">
        <f>V126-V98</f>
        <v>0</v>
      </c>
      <c r="W128" s="31"/>
      <c r="X128" s="67">
        <f>X126-X98</f>
        <v>0</v>
      </c>
      <c r="Y128" s="31"/>
      <c r="Z128" s="72">
        <f>Z126-Z98</f>
        <v>0</v>
      </c>
      <c r="AA128" s="72"/>
      <c r="AB128" s="28"/>
      <c r="AC128" s="76"/>
      <c r="AD128" s="47"/>
    </row>
    <row r="129" spans="1:30" ht="27.75" customHeight="1" thickBot="1" thickTop="1">
      <c r="A129" s="138" t="s">
        <v>11</v>
      </c>
      <c r="B129" s="142" t="s">
        <v>15</v>
      </c>
      <c r="C129" s="20"/>
      <c r="D129" s="105">
        <v>1</v>
      </c>
      <c r="E129" s="23" t="s">
        <v>24</v>
      </c>
      <c r="F129" s="105">
        <v>5</v>
      </c>
      <c r="G129" s="23" t="s">
        <v>24</v>
      </c>
      <c r="H129" s="105">
        <v>3</v>
      </c>
      <c r="I129" s="23" t="s">
        <v>24</v>
      </c>
      <c r="J129" s="105">
        <v>3</v>
      </c>
      <c r="K129" s="23" t="s">
        <v>24</v>
      </c>
      <c r="L129" s="105">
        <v>3</v>
      </c>
      <c r="M129" s="23" t="s">
        <v>24</v>
      </c>
      <c r="N129" s="105">
        <v>1</v>
      </c>
      <c r="O129" s="23" t="s">
        <v>24</v>
      </c>
      <c r="P129" s="105">
        <v>4</v>
      </c>
      <c r="Q129" s="23" t="s">
        <v>24</v>
      </c>
      <c r="R129" s="105">
        <v>2</v>
      </c>
      <c r="S129" s="23" t="s">
        <v>24</v>
      </c>
      <c r="T129" s="105">
        <v>5</v>
      </c>
      <c r="U129" s="23" t="s">
        <v>24</v>
      </c>
      <c r="V129" s="100">
        <v>0</v>
      </c>
      <c r="W129" s="23" t="s">
        <v>24</v>
      </c>
      <c r="X129" s="105">
        <v>0</v>
      </c>
      <c r="Y129" s="23" t="s">
        <v>24</v>
      </c>
      <c r="Z129" s="106">
        <v>1</v>
      </c>
      <c r="AA129" s="49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138"/>
      <c r="B130" s="143"/>
      <c r="C130" s="21" t="s">
        <v>19</v>
      </c>
      <c r="D130" s="75">
        <f>D129-Z101</f>
        <v>-1</v>
      </c>
      <c r="E130" s="30">
        <f>D130/Z101</f>
        <v>-0.5</v>
      </c>
      <c r="F130" s="75">
        <f>F129-D129</f>
        <v>4</v>
      </c>
      <c r="G130" s="30">
        <f>F130/D129</f>
        <v>4</v>
      </c>
      <c r="H130" s="75">
        <f>H129-F129</f>
        <v>-2</v>
      </c>
      <c r="I130" s="30">
        <f>H130/F129</f>
        <v>-0.4</v>
      </c>
      <c r="J130" s="75">
        <f>J129-H129</f>
        <v>0</v>
      </c>
      <c r="K130" s="30">
        <f>J130/H129</f>
        <v>0</v>
      </c>
      <c r="L130" s="75">
        <f>L129-J129</f>
        <v>0</v>
      </c>
      <c r="M130" s="30">
        <f>L130/J129</f>
        <v>0</v>
      </c>
      <c r="N130" s="66">
        <f>N129-L129</f>
        <v>-2</v>
      </c>
      <c r="O130" s="42">
        <f>N130/L129</f>
        <v>-0.6666666666666666</v>
      </c>
      <c r="P130" s="66">
        <f>P129-N129</f>
        <v>3</v>
      </c>
      <c r="Q130" s="42">
        <f>P130/N129</f>
        <v>3</v>
      </c>
      <c r="R130" s="66">
        <f>R129-P129</f>
        <v>-2</v>
      </c>
      <c r="S130" s="42">
        <f>R130/P129</f>
        <v>-0.5</v>
      </c>
      <c r="T130" s="66">
        <f>T129-R129</f>
        <v>3</v>
      </c>
      <c r="U130" s="42">
        <f>T130/R129</f>
        <v>1.5</v>
      </c>
      <c r="V130" s="66">
        <f>V129-T129</f>
        <v>-5</v>
      </c>
      <c r="W130" s="42">
        <f>V130/T129</f>
        <v>-1</v>
      </c>
      <c r="X130" s="66">
        <f>X129-V129</f>
        <v>0</v>
      </c>
      <c r="Y130" s="42" t="e">
        <f>X130/V129</f>
        <v>#DIV/0!</v>
      </c>
      <c r="Z130" s="72">
        <f>Z129-X129</f>
        <v>1</v>
      </c>
      <c r="AA130" s="72" t="e">
        <f>Z130/X129</f>
        <v>#DIV/0!</v>
      </c>
      <c r="AB130" s="111">
        <f>V129+X129+Z129</f>
        <v>1</v>
      </c>
      <c r="AC130" s="12"/>
      <c r="AD130" s="77"/>
    </row>
    <row r="131" spans="1:29" ht="27.75" customHeight="1" thickBot="1" thickTop="1">
      <c r="A131" s="138"/>
      <c r="B131" s="144"/>
      <c r="C131" s="18" t="s">
        <v>20</v>
      </c>
      <c r="D131" s="67">
        <f>D129-D101</f>
        <v>-151</v>
      </c>
      <c r="E131" s="31">
        <f>D131/D101</f>
        <v>-0.993421052631579</v>
      </c>
      <c r="F131" s="67">
        <f>F129-F101</f>
        <v>-159</v>
      </c>
      <c r="G131" s="31">
        <f>F131/F101</f>
        <v>-0.9695121951219512</v>
      </c>
      <c r="H131" s="67">
        <f>H129-H101</f>
        <v>-140</v>
      </c>
      <c r="I131" s="31">
        <f>H131/H101</f>
        <v>-0.9790209790209791</v>
      </c>
      <c r="J131" s="67">
        <f>J129-J101</f>
        <v>-137</v>
      </c>
      <c r="K131" s="31">
        <f>J131/J101</f>
        <v>-0.9785714285714285</v>
      </c>
      <c r="L131" s="67">
        <f>L129-L101</f>
        <v>-116</v>
      </c>
      <c r="M131" s="31">
        <f>L131/L101</f>
        <v>-0.9747899159663865</v>
      </c>
      <c r="N131" s="67">
        <f>N129-N101</f>
        <v>-100</v>
      </c>
      <c r="O131" s="31">
        <f>N131/N101</f>
        <v>-0.9900990099009901</v>
      </c>
      <c r="P131" s="67">
        <f>P129-P101</f>
        <v>-3</v>
      </c>
      <c r="Q131" s="31">
        <f>P131/P101</f>
        <v>-0.42857142857142855</v>
      </c>
      <c r="R131" s="67">
        <f>R129-R101</f>
        <v>1</v>
      </c>
      <c r="S131" s="31">
        <f>R131/R101</f>
        <v>1</v>
      </c>
      <c r="T131" s="67">
        <f>T129-T101</f>
        <v>5</v>
      </c>
      <c r="U131" s="31" t="e">
        <f>T131/T101</f>
        <v>#DIV/0!</v>
      </c>
      <c r="V131" s="67">
        <f>V129-V101</f>
        <v>-2</v>
      </c>
      <c r="W131" s="31">
        <f>V131/V101</f>
        <v>-1</v>
      </c>
      <c r="X131" s="67">
        <f>X129-X101</f>
        <v>-4</v>
      </c>
      <c r="Y131" s="31">
        <f>X131/X101</f>
        <v>-1</v>
      </c>
      <c r="Z131" s="72">
        <f>Z129-Z101</f>
        <v>-1</v>
      </c>
      <c r="AA131" s="72">
        <f>Z131/Z101</f>
        <v>-0.5</v>
      </c>
      <c r="AB131" s="10"/>
      <c r="AC131" s="9"/>
    </row>
    <row r="132" spans="1:29" ht="27.75" customHeight="1" thickBot="1">
      <c r="A132" s="168" t="s">
        <v>12</v>
      </c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0"/>
      <c r="AC132" s="9"/>
    </row>
    <row r="133" spans="1:29" ht="27.75" customHeight="1" thickBot="1">
      <c r="A133" s="138" t="s">
        <v>13</v>
      </c>
      <c r="B133" s="142" t="s">
        <v>14</v>
      </c>
      <c r="C133" s="5"/>
      <c r="D133" s="69">
        <v>194</v>
      </c>
      <c r="E133" s="23" t="s">
        <v>24</v>
      </c>
      <c r="F133" s="69">
        <v>191</v>
      </c>
      <c r="G133" s="23" t="s">
        <v>24</v>
      </c>
      <c r="H133" s="69">
        <v>184</v>
      </c>
      <c r="I133" s="23" t="s">
        <v>24</v>
      </c>
      <c r="J133" s="69">
        <v>161</v>
      </c>
      <c r="K133" s="23" t="s">
        <v>24</v>
      </c>
      <c r="L133" s="69">
        <v>185</v>
      </c>
      <c r="M133" s="23" t="s">
        <v>24</v>
      </c>
      <c r="N133" s="69">
        <v>182</v>
      </c>
      <c r="O133" s="23" t="s">
        <v>24</v>
      </c>
      <c r="P133" s="69">
        <v>153</v>
      </c>
      <c r="Q133" s="23" t="s">
        <v>24</v>
      </c>
      <c r="R133" s="69">
        <v>149</v>
      </c>
      <c r="S133" s="23" t="s">
        <v>24</v>
      </c>
      <c r="T133" s="69">
        <v>169</v>
      </c>
      <c r="U133" s="23" t="s">
        <v>24</v>
      </c>
      <c r="V133" s="69">
        <v>171</v>
      </c>
      <c r="W133" s="23" t="s">
        <v>24</v>
      </c>
      <c r="X133" s="69">
        <v>175</v>
      </c>
      <c r="Y133" s="23" t="s">
        <v>24</v>
      </c>
      <c r="Z133" s="82">
        <v>151</v>
      </c>
      <c r="AA133" s="83" t="s">
        <v>24</v>
      </c>
      <c r="AB133" s="10"/>
      <c r="AC133" s="9"/>
    </row>
    <row r="134" spans="1:29" ht="27.75" customHeight="1" thickBot="1" thickTop="1">
      <c r="A134" s="138"/>
      <c r="B134" s="143"/>
      <c r="C134" s="21" t="s">
        <v>19</v>
      </c>
      <c r="D134" s="75">
        <f>D133-Z105</f>
        <v>-34</v>
      </c>
      <c r="E134" s="30">
        <f>D134/Z105</f>
        <v>-0.14912280701754385</v>
      </c>
      <c r="F134" s="75">
        <f>F133-D133</f>
        <v>-3</v>
      </c>
      <c r="G134" s="30">
        <f>F134/D133</f>
        <v>-0.015463917525773196</v>
      </c>
      <c r="H134" s="75">
        <f>H133-F133</f>
        <v>-7</v>
      </c>
      <c r="I134" s="30">
        <f>H134/F133</f>
        <v>-0.03664921465968586</v>
      </c>
      <c r="J134" s="75">
        <f>J133-H133</f>
        <v>-23</v>
      </c>
      <c r="K134" s="30">
        <f>J134/H133</f>
        <v>-0.125</v>
      </c>
      <c r="L134" s="75">
        <f>L133-J133</f>
        <v>24</v>
      </c>
      <c r="M134" s="30">
        <f>L134/J133</f>
        <v>0.14906832298136646</v>
      </c>
      <c r="N134" s="66">
        <f>N133-L133</f>
        <v>-3</v>
      </c>
      <c r="O134" s="42">
        <f>N134/L133</f>
        <v>-0.016216216216216217</v>
      </c>
      <c r="P134" s="66">
        <f>P133-N133</f>
        <v>-29</v>
      </c>
      <c r="Q134" s="42">
        <f>P134/N133</f>
        <v>-0.15934065934065933</v>
      </c>
      <c r="R134" s="66">
        <f>R133-P133</f>
        <v>-4</v>
      </c>
      <c r="S134" s="42">
        <f>R134/P133</f>
        <v>-0.026143790849673203</v>
      </c>
      <c r="T134" s="66">
        <f>T133-R133</f>
        <v>20</v>
      </c>
      <c r="U134" s="42">
        <f>T134/R133</f>
        <v>0.1342281879194631</v>
      </c>
      <c r="V134" s="66">
        <f>V133-T133</f>
        <v>2</v>
      </c>
      <c r="W134" s="42">
        <f>V134/T133</f>
        <v>0.011834319526627219</v>
      </c>
      <c r="X134" s="66">
        <f>X133-V133</f>
        <v>4</v>
      </c>
      <c r="Y134" s="42">
        <f>X134/V133</f>
        <v>0.023391812865497075</v>
      </c>
      <c r="Z134" s="72">
        <f>Z133-X133</f>
        <v>-24</v>
      </c>
      <c r="AA134" s="72">
        <f>Z134/X133</f>
        <v>-0.13714285714285715</v>
      </c>
      <c r="AB134" s="10"/>
      <c r="AC134" s="9"/>
    </row>
    <row r="135" spans="1:29" ht="27.75" customHeight="1" thickBot="1" thickTop="1">
      <c r="A135" s="138"/>
      <c r="B135" s="144"/>
      <c r="C135" s="18" t="s">
        <v>20</v>
      </c>
      <c r="D135" s="67">
        <f>D133-D105</f>
        <v>-178</v>
      </c>
      <c r="E135" s="31">
        <f>D135/D105</f>
        <v>-0.478494623655914</v>
      </c>
      <c r="F135" s="67">
        <f>F133-F105</f>
        <v>-129</v>
      </c>
      <c r="G135" s="31">
        <f>F135/F105</f>
        <v>-0.403125</v>
      </c>
      <c r="H135" s="67">
        <f>H133-H105</f>
        <v>-117</v>
      </c>
      <c r="I135" s="31">
        <f>H135/H105</f>
        <v>-0.38870431893687707</v>
      </c>
      <c r="J135" s="67">
        <f>J133-J105</f>
        <v>-171</v>
      </c>
      <c r="K135" s="31">
        <f>J135/J105</f>
        <v>-0.5150602409638554</v>
      </c>
      <c r="L135" s="67">
        <f>L133-L105</f>
        <v>-139</v>
      </c>
      <c r="M135" s="31">
        <f>L135/L105</f>
        <v>-0.42901234567901236</v>
      </c>
      <c r="N135" s="67">
        <f>N133-N105</f>
        <v>-104</v>
      </c>
      <c r="O135" s="31">
        <f>N135/N105</f>
        <v>-0.36363636363636365</v>
      </c>
      <c r="P135" s="67">
        <f>P133-P105</f>
        <v>-121</v>
      </c>
      <c r="Q135" s="31">
        <f>P135/P105</f>
        <v>-0.4416058394160584</v>
      </c>
      <c r="R135" s="67">
        <f>R133-R105</f>
        <v>-115</v>
      </c>
      <c r="S135" s="31">
        <f>R135/R105</f>
        <v>-0.4356060606060606</v>
      </c>
      <c r="T135" s="67">
        <f>T133-T105</f>
        <v>-112</v>
      </c>
      <c r="U135" s="31">
        <f>T135/T105</f>
        <v>-0.398576512455516</v>
      </c>
      <c r="V135" s="67">
        <f>V133-V105</f>
        <v>-88</v>
      </c>
      <c r="W135" s="31">
        <f>V135/V105</f>
        <v>-0.33976833976833976</v>
      </c>
      <c r="X135" s="67">
        <f>X133-X105</f>
        <v>-9</v>
      </c>
      <c r="Y135" s="31">
        <f>X135/X105</f>
        <v>-0.04891304347826087</v>
      </c>
      <c r="Z135" s="72">
        <f>Z133-Z105</f>
        <v>-77</v>
      </c>
      <c r="AA135" s="72">
        <f>Z135/Z105</f>
        <v>-0.33771929824561403</v>
      </c>
      <c r="AB135" s="10"/>
      <c r="AC135" s="9"/>
    </row>
    <row r="136" ht="12.75">
      <c r="A136" s="110" t="s">
        <v>69</v>
      </c>
    </row>
    <row r="138" ht="13.5" thickBot="1"/>
    <row r="139" spans="1:30" ht="30.75" customHeight="1" thickBot="1" thickTop="1">
      <c r="A139" s="188" t="s">
        <v>71</v>
      </c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  <c r="Z139" s="189"/>
      <c r="AA139" s="189"/>
      <c r="AB139" s="189"/>
      <c r="AC139" s="189"/>
      <c r="AD139" s="189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138" t="s">
        <v>0</v>
      </c>
      <c r="B141" s="166" t="s">
        <v>1</v>
      </c>
      <c r="C141" s="153"/>
      <c r="D141" s="141" t="s">
        <v>70</v>
      </c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5"/>
      <c r="AB141" s="145" t="s">
        <v>21</v>
      </c>
      <c r="AC141" s="148" t="s">
        <v>22</v>
      </c>
      <c r="AD141" s="149"/>
    </row>
    <row r="142" spans="1:30" ht="25.5" customHeight="1" thickBot="1" thickTop="1">
      <c r="A142" s="138"/>
      <c r="B142" s="171"/>
      <c r="C142" s="138"/>
      <c r="D142" s="139" t="s">
        <v>4</v>
      </c>
      <c r="E142" s="140"/>
      <c r="F142" s="139" t="s">
        <v>5</v>
      </c>
      <c r="G142" s="140"/>
      <c r="H142" s="139" t="s">
        <v>25</v>
      </c>
      <c r="I142" s="140"/>
      <c r="J142" s="139" t="s">
        <v>26</v>
      </c>
      <c r="K142" s="140"/>
      <c r="L142" s="139" t="s">
        <v>27</v>
      </c>
      <c r="M142" s="140"/>
      <c r="N142" s="139" t="s">
        <v>28</v>
      </c>
      <c r="O142" s="140"/>
      <c r="P142" s="139" t="s">
        <v>29</v>
      </c>
      <c r="Q142" s="140"/>
      <c r="R142" s="139" t="s">
        <v>35</v>
      </c>
      <c r="S142" s="140"/>
      <c r="T142" s="139" t="s">
        <v>36</v>
      </c>
      <c r="U142" s="140"/>
      <c r="V142" s="139" t="s">
        <v>37</v>
      </c>
      <c r="W142" s="140"/>
      <c r="X142" s="139" t="s">
        <v>38</v>
      </c>
      <c r="Y142" s="140"/>
      <c r="Z142" s="159" t="s">
        <v>39</v>
      </c>
      <c r="AA142" s="160"/>
      <c r="AB142" s="146"/>
      <c r="AC142" s="150"/>
      <c r="AD142" s="151"/>
    </row>
    <row r="143" spans="1:30" ht="26.25" customHeight="1" thickBot="1" thickTop="1">
      <c r="A143" s="2"/>
      <c r="B143" s="1"/>
      <c r="C143" s="168" t="s">
        <v>34</v>
      </c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80"/>
      <c r="AB143" s="147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6"/>
      <c r="G144" s="4"/>
      <c r="H144" s="37"/>
      <c r="I144" s="16"/>
      <c r="J144" s="36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73"/>
      <c r="AC144" s="162"/>
      <c r="AD144" s="163"/>
    </row>
    <row r="145" spans="1:30" ht="27.75" customHeight="1" thickBot="1" thickTop="1">
      <c r="A145" s="138" t="s">
        <v>6</v>
      </c>
      <c r="B145" s="142" t="s">
        <v>7</v>
      </c>
      <c r="C145" s="7"/>
      <c r="D145" s="65">
        <v>12155</v>
      </c>
      <c r="E145" s="22" t="s">
        <v>24</v>
      </c>
      <c r="F145" s="65">
        <v>12501</v>
      </c>
      <c r="G145" s="22" t="s">
        <v>24</v>
      </c>
      <c r="H145" s="65">
        <v>12491</v>
      </c>
      <c r="I145" s="22" t="s">
        <v>24</v>
      </c>
      <c r="J145" s="65">
        <v>12443</v>
      </c>
      <c r="K145" s="22" t="s">
        <v>24</v>
      </c>
      <c r="L145" s="65">
        <v>12440</v>
      </c>
      <c r="M145" s="22" t="s">
        <v>24</v>
      </c>
      <c r="N145" s="65">
        <v>12453</v>
      </c>
      <c r="O145" s="22" t="s">
        <v>24</v>
      </c>
      <c r="P145" s="65">
        <v>12440</v>
      </c>
      <c r="Q145" s="22" t="s">
        <v>24</v>
      </c>
      <c r="R145" s="65">
        <v>12404</v>
      </c>
      <c r="S145" s="22" t="s">
        <v>24</v>
      </c>
      <c r="T145" s="65">
        <v>12637</v>
      </c>
      <c r="U145" s="22" t="s">
        <v>24</v>
      </c>
      <c r="V145" s="65">
        <v>12635</v>
      </c>
      <c r="W145" s="22" t="s">
        <v>24</v>
      </c>
      <c r="X145" s="65">
        <v>12753</v>
      </c>
      <c r="Y145" s="22" t="s">
        <v>24</v>
      </c>
      <c r="Z145" s="71">
        <v>12255</v>
      </c>
      <c r="AA145" s="49" t="s">
        <v>24</v>
      </c>
      <c r="AB145" s="178"/>
      <c r="AC145" s="194"/>
      <c r="AD145" s="57"/>
    </row>
    <row r="146" spans="1:29" ht="27.75" customHeight="1" thickBot="1" thickTop="1">
      <c r="A146" s="138"/>
      <c r="B146" s="143"/>
      <c r="C146" s="17" t="s">
        <v>19</v>
      </c>
      <c r="D146" s="75">
        <f>D145-Z117</f>
        <v>-109</v>
      </c>
      <c r="E146" s="30">
        <f>D146/Z117</f>
        <v>-0.008887801696020874</v>
      </c>
      <c r="F146" s="75">
        <f>F145-D145</f>
        <v>346</v>
      </c>
      <c r="G146" s="30">
        <f>F146/D145</f>
        <v>0.02846565199506376</v>
      </c>
      <c r="H146" s="75">
        <f>H145-F145</f>
        <v>-10</v>
      </c>
      <c r="I146" s="30">
        <f>H146/F145</f>
        <v>-0.0007999360051195904</v>
      </c>
      <c r="J146" s="75">
        <f>J145-H145</f>
        <v>-48</v>
      </c>
      <c r="K146" s="30">
        <f>J146/H145</f>
        <v>-0.003842766792090305</v>
      </c>
      <c r="L146" s="75">
        <f>L145-J145</f>
        <v>-3</v>
      </c>
      <c r="M146" s="30">
        <f>L146/J145</f>
        <v>-0.0002410994133247609</v>
      </c>
      <c r="N146" s="66">
        <f>N145-L145</f>
        <v>13</v>
      </c>
      <c r="O146" s="42">
        <f>N146/L145</f>
        <v>0.001045016077170418</v>
      </c>
      <c r="P146" s="66">
        <f>P145-N145</f>
        <v>-13</v>
      </c>
      <c r="Q146" s="42">
        <f>P146/N145</f>
        <v>-0.001043925158596322</v>
      </c>
      <c r="R146" s="66">
        <f>R145-P145</f>
        <v>-36</v>
      </c>
      <c r="S146" s="42">
        <f>R146/P145</f>
        <v>-0.0028938906752411574</v>
      </c>
      <c r="T146" s="66">
        <f>T145-R145</f>
        <v>233</v>
      </c>
      <c r="U146" s="42">
        <f>T146/R145</f>
        <v>0.018784263140922283</v>
      </c>
      <c r="V146" s="66">
        <f>V145-T145</f>
        <v>-2</v>
      </c>
      <c r="W146" s="42">
        <f>V146/T145</f>
        <v>-0.0001582654110944053</v>
      </c>
      <c r="X146" s="66">
        <f>X145-V145</f>
        <v>118</v>
      </c>
      <c r="Y146" s="42">
        <f>X146/V145</f>
        <v>0.009339137316976652</v>
      </c>
      <c r="Z146" s="72">
        <f>Z145-X145</f>
        <v>-498</v>
      </c>
      <c r="AA146" s="54">
        <f>Z146/X145</f>
        <v>-0.03904963537991061</v>
      </c>
      <c r="AB146" s="10"/>
      <c r="AC146" s="9"/>
    </row>
    <row r="147" spans="1:29" ht="27.75" customHeight="1" thickBot="1" thickTop="1">
      <c r="A147" s="138"/>
      <c r="B147" s="144"/>
      <c r="C147" s="18" t="s">
        <v>20</v>
      </c>
      <c r="D147" s="67">
        <f>D145-D117</f>
        <v>-61</v>
      </c>
      <c r="E147" s="31">
        <f>D147/D117</f>
        <v>-0.0049934512115258674</v>
      </c>
      <c r="F147" s="67">
        <f>F145-F117</f>
        <v>75</v>
      </c>
      <c r="G147" s="31">
        <f>F147/F117</f>
        <v>0.006035731530661516</v>
      </c>
      <c r="H147" s="67">
        <f>H145-H117</f>
        <v>147</v>
      </c>
      <c r="I147" s="31">
        <f>H147/H117</f>
        <v>0.011908619572261827</v>
      </c>
      <c r="J147" s="67">
        <f>J145-J117</f>
        <v>-41</v>
      </c>
      <c r="K147" s="31">
        <f>J147/J117</f>
        <v>-0.0032842037808394745</v>
      </c>
      <c r="L147" s="67">
        <f>L145-L117</f>
        <v>535</v>
      </c>
      <c r="M147" s="31">
        <f>L147/L117</f>
        <v>0.04493910121797564</v>
      </c>
      <c r="N147" s="67">
        <f>N145-N117</f>
        <v>372</v>
      </c>
      <c r="O147" s="31">
        <f>N147/N117</f>
        <v>0.03079215296746958</v>
      </c>
      <c r="P147" s="67">
        <f>P145-P117</f>
        <v>330</v>
      </c>
      <c r="Q147" s="31">
        <f>P147/P117</f>
        <v>0.027250206440957887</v>
      </c>
      <c r="R147" s="67">
        <f>R145-R117</f>
        <v>211</v>
      </c>
      <c r="S147" s="31">
        <f>R147/R117</f>
        <v>0.017305011071926515</v>
      </c>
      <c r="T147" s="67">
        <f>T145-T117</f>
        <v>418</v>
      </c>
      <c r="U147" s="31">
        <f>T147/T117</f>
        <v>0.034209018741304525</v>
      </c>
      <c r="V147" s="67">
        <f>V145-V117</f>
        <v>598</v>
      </c>
      <c r="W147" s="31">
        <f>V147/V117</f>
        <v>0.0496801528620088</v>
      </c>
      <c r="X147" s="67">
        <f>X145-X117</f>
        <v>559</v>
      </c>
      <c r="Y147" s="31">
        <f>X147/X117</f>
        <v>0.04584221748400853</v>
      </c>
      <c r="Z147" s="72">
        <f>Z145-Z117</f>
        <v>-9</v>
      </c>
      <c r="AA147" s="54">
        <f>Z147/Z117</f>
        <v>-0.0007338551859099804</v>
      </c>
      <c r="AB147" s="10"/>
      <c r="AC147" s="43"/>
    </row>
    <row r="148" spans="1:30" ht="27.75" customHeight="1" thickBot="1" thickTop="1">
      <c r="A148" s="138" t="s">
        <v>8</v>
      </c>
      <c r="B148" s="142" t="s">
        <v>18</v>
      </c>
      <c r="C148" s="19"/>
      <c r="D148" s="68">
        <v>357</v>
      </c>
      <c r="E148" s="23" t="s">
        <v>24</v>
      </c>
      <c r="F148" s="68">
        <v>354</v>
      </c>
      <c r="G148" s="23" t="s">
        <v>24</v>
      </c>
      <c r="H148" s="68">
        <v>276</v>
      </c>
      <c r="I148" s="23" t="s">
        <v>24</v>
      </c>
      <c r="J148" s="68">
        <v>260</v>
      </c>
      <c r="K148" s="23" t="s">
        <v>24</v>
      </c>
      <c r="L148" s="68">
        <v>192</v>
      </c>
      <c r="M148" s="23" t="s">
        <v>24</v>
      </c>
      <c r="N148" s="68">
        <v>330</v>
      </c>
      <c r="O148" s="23" t="s">
        <v>24</v>
      </c>
      <c r="P148" s="68">
        <v>322</v>
      </c>
      <c r="Q148" s="23" t="s">
        <v>24</v>
      </c>
      <c r="R148" s="68">
        <v>236</v>
      </c>
      <c r="S148" s="23" t="s">
        <v>24</v>
      </c>
      <c r="T148" s="68">
        <v>487</v>
      </c>
      <c r="U148" s="23" t="s">
        <v>24</v>
      </c>
      <c r="V148" s="68">
        <v>324</v>
      </c>
      <c r="W148" s="23" t="s">
        <v>24</v>
      </c>
      <c r="X148" s="68">
        <v>343</v>
      </c>
      <c r="Y148" s="23" t="s">
        <v>24</v>
      </c>
      <c r="Z148" s="73">
        <v>327</v>
      </c>
      <c r="AA148" s="49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138"/>
      <c r="B149" s="143"/>
      <c r="C149" s="17" t="s">
        <v>19</v>
      </c>
      <c r="D149" s="75">
        <f>D148-Z120</f>
        <v>48</v>
      </c>
      <c r="E149" s="30">
        <f>D149/Z120</f>
        <v>0.1553398058252427</v>
      </c>
      <c r="F149" s="75">
        <f>F148-D148</f>
        <v>-3</v>
      </c>
      <c r="G149" s="30">
        <f>F149/D148</f>
        <v>-0.008403361344537815</v>
      </c>
      <c r="H149" s="75">
        <f>H148-F148</f>
        <v>-78</v>
      </c>
      <c r="I149" s="30">
        <f>H149/F148</f>
        <v>-0.22033898305084745</v>
      </c>
      <c r="J149" s="75">
        <f>J148-H148</f>
        <v>-16</v>
      </c>
      <c r="K149" s="30">
        <f>J149/H148</f>
        <v>-0.057971014492753624</v>
      </c>
      <c r="L149" s="75">
        <f>L148-J148</f>
        <v>-68</v>
      </c>
      <c r="M149" s="30">
        <f>L149/J148</f>
        <v>-0.26153846153846155</v>
      </c>
      <c r="N149" s="66">
        <f>N148-L148</f>
        <v>138</v>
      </c>
      <c r="O149" s="42">
        <f>N149/L148</f>
        <v>0.71875</v>
      </c>
      <c r="P149" s="66">
        <f>P148-N148</f>
        <v>-8</v>
      </c>
      <c r="Q149" s="42">
        <f>P149/N148</f>
        <v>-0.024242424242424242</v>
      </c>
      <c r="R149" s="66">
        <f>R148-P148</f>
        <v>-86</v>
      </c>
      <c r="S149" s="42">
        <f>R149/P148</f>
        <v>-0.2670807453416149</v>
      </c>
      <c r="T149" s="66">
        <f>T148-R148</f>
        <v>251</v>
      </c>
      <c r="U149" s="42">
        <f>T149/R148</f>
        <v>1.0635593220338984</v>
      </c>
      <c r="V149" s="66">
        <f>V148-T148</f>
        <v>-163</v>
      </c>
      <c r="W149" s="42">
        <f>V149/T148</f>
        <v>-0.3347022587268994</v>
      </c>
      <c r="X149" s="66">
        <f>X148-V148</f>
        <v>19</v>
      </c>
      <c r="Y149" s="42">
        <f>X149/V148</f>
        <v>0.05864197530864197</v>
      </c>
      <c r="Z149" s="72">
        <f>Z148-X148</f>
        <v>-16</v>
      </c>
      <c r="AA149" s="54">
        <f>Z149/X148</f>
        <v>-0.04664723032069971</v>
      </c>
      <c r="AB149" s="102">
        <f>AB148-D148-F148-H148-J148-L148-N148-P148-R148-T148-V148</f>
        <v>670</v>
      </c>
      <c r="AC149" s="48"/>
      <c r="AD149" s="77"/>
    </row>
    <row r="150" spans="1:30" ht="27.75" customHeight="1" thickBot="1" thickTop="1">
      <c r="A150" s="138"/>
      <c r="B150" s="144"/>
      <c r="C150" s="18" t="s">
        <v>20</v>
      </c>
      <c r="D150" s="67">
        <f>D148-D120</f>
        <v>36</v>
      </c>
      <c r="E150" s="31">
        <f>D150/D120</f>
        <v>0.11214953271028037</v>
      </c>
      <c r="F150" s="67">
        <f>F148-F120</f>
        <v>53</v>
      </c>
      <c r="G150" s="31">
        <f>F150/F120</f>
        <v>0.1760797342192691</v>
      </c>
      <c r="H150" s="67">
        <f>H148-H120</f>
        <v>-56</v>
      </c>
      <c r="I150" s="31">
        <f>H150/H120</f>
        <v>-0.1686746987951807</v>
      </c>
      <c r="J150" s="67">
        <f>J148-J120</f>
        <v>-9</v>
      </c>
      <c r="K150" s="31">
        <f>J150/J120</f>
        <v>-0.03345724907063197</v>
      </c>
      <c r="L150" s="67">
        <f>L148-L120</f>
        <v>-49</v>
      </c>
      <c r="M150" s="31">
        <f>L150/L120</f>
        <v>-0.2033195020746888</v>
      </c>
      <c r="N150" s="67">
        <f>N148-N120</f>
        <v>55</v>
      </c>
      <c r="O150" s="31">
        <f>N150/N120</f>
        <v>0.2</v>
      </c>
      <c r="P150" s="67">
        <f>P148-P120</f>
        <v>-45</v>
      </c>
      <c r="Q150" s="31">
        <f>P150/P120</f>
        <v>-0.1226158038147139</v>
      </c>
      <c r="R150" s="67">
        <f>R148-R120</f>
        <v>-68</v>
      </c>
      <c r="S150" s="31">
        <f>R150/R120</f>
        <v>-0.2236842105263158</v>
      </c>
      <c r="T150" s="67">
        <f>T148-T120</f>
        <v>94</v>
      </c>
      <c r="U150" s="31">
        <f>T150/T120</f>
        <v>0.23918575063613232</v>
      </c>
      <c r="V150" s="67">
        <f>V148-V120</f>
        <v>-70</v>
      </c>
      <c r="W150" s="31">
        <f>V150/V120</f>
        <v>-0.17766497461928935</v>
      </c>
      <c r="X150" s="67">
        <f>X148-X120</f>
        <v>2</v>
      </c>
      <c r="Y150" s="31">
        <f>X150/X120</f>
        <v>0.005865102639296188</v>
      </c>
      <c r="Z150" s="72">
        <f>Z148-Z120</f>
        <v>18</v>
      </c>
      <c r="AA150" s="54">
        <f>Z150/Z120</f>
        <v>0.05825242718446602</v>
      </c>
      <c r="AB150" s="28"/>
      <c r="AC150" s="76"/>
      <c r="AD150" s="47"/>
    </row>
    <row r="151" spans="1:30" ht="27.75" customHeight="1" thickBot="1" thickTop="1">
      <c r="A151" s="138" t="s">
        <v>9</v>
      </c>
      <c r="B151" s="142" t="s">
        <v>16</v>
      </c>
      <c r="C151" s="20"/>
      <c r="D151" s="69">
        <v>122</v>
      </c>
      <c r="E151" s="23" t="s">
        <v>24</v>
      </c>
      <c r="F151" s="69">
        <v>62</v>
      </c>
      <c r="G151" s="23" t="s">
        <v>24</v>
      </c>
      <c r="H151" s="69">
        <v>94</v>
      </c>
      <c r="I151" s="23" t="s">
        <v>24</v>
      </c>
      <c r="J151" s="69">
        <v>93</v>
      </c>
      <c r="K151" s="23" t="s">
        <v>24</v>
      </c>
      <c r="L151" s="69">
        <v>72</v>
      </c>
      <c r="M151" s="23" t="s">
        <v>24</v>
      </c>
      <c r="N151" s="69">
        <v>92</v>
      </c>
      <c r="O151" s="23" t="s">
        <v>24</v>
      </c>
      <c r="P151" s="69">
        <v>75</v>
      </c>
      <c r="Q151" s="23" t="s">
        <v>24</v>
      </c>
      <c r="R151" s="69">
        <v>75</v>
      </c>
      <c r="S151" s="23" t="s">
        <v>24</v>
      </c>
      <c r="T151" s="69">
        <v>87</v>
      </c>
      <c r="U151" s="23" t="s">
        <v>24</v>
      </c>
      <c r="V151" s="69">
        <v>117</v>
      </c>
      <c r="W151" s="23" t="s">
        <v>24</v>
      </c>
      <c r="X151" s="69">
        <v>129</v>
      </c>
      <c r="Y151" s="23" t="s">
        <v>24</v>
      </c>
      <c r="Z151" s="74">
        <v>72</v>
      </c>
      <c r="AA151" s="49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138"/>
      <c r="B152" s="143"/>
      <c r="C152" s="21" t="s">
        <v>19</v>
      </c>
      <c r="D152" s="75">
        <f>D151-Z123</f>
        <v>59</v>
      </c>
      <c r="E152" s="30">
        <f>D152/Z123</f>
        <v>0.9365079365079365</v>
      </c>
      <c r="F152" s="75">
        <f>F151-D151</f>
        <v>-60</v>
      </c>
      <c r="G152" s="30">
        <f>F152/D151</f>
        <v>-0.4918032786885246</v>
      </c>
      <c r="H152" s="75">
        <f>H151-F151</f>
        <v>32</v>
      </c>
      <c r="I152" s="30">
        <f>H152/F151</f>
        <v>0.5161290322580645</v>
      </c>
      <c r="J152" s="75">
        <f>J151-H151</f>
        <v>-1</v>
      </c>
      <c r="K152" s="30">
        <f>J152/H151</f>
        <v>-0.010638297872340425</v>
      </c>
      <c r="L152" s="75">
        <f>L151-J151</f>
        <v>-21</v>
      </c>
      <c r="M152" s="30">
        <f>L152/J151</f>
        <v>-0.22580645161290322</v>
      </c>
      <c r="N152" s="66">
        <f>N151-L151</f>
        <v>20</v>
      </c>
      <c r="O152" s="42">
        <f>N152/L151</f>
        <v>0.2777777777777778</v>
      </c>
      <c r="P152" s="66">
        <f>P151-N151</f>
        <v>-17</v>
      </c>
      <c r="Q152" s="42">
        <f>P152/N151</f>
        <v>-0.18478260869565216</v>
      </c>
      <c r="R152" s="66">
        <f>R151-P151</f>
        <v>0</v>
      </c>
      <c r="S152" s="42">
        <f>R152/P151</f>
        <v>0</v>
      </c>
      <c r="T152" s="66">
        <f>T151-R151</f>
        <v>12</v>
      </c>
      <c r="U152" s="42">
        <f>T152/R151</f>
        <v>0.16</v>
      </c>
      <c r="V152" s="66">
        <f>V151-T151</f>
        <v>30</v>
      </c>
      <c r="W152" s="42">
        <f>V152/T151</f>
        <v>0.3448275862068966</v>
      </c>
      <c r="X152" s="66">
        <f>X151-V151</f>
        <v>12</v>
      </c>
      <c r="Y152" s="42">
        <f>X152/V151</f>
        <v>0.10256410256410256</v>
      </c>
      <c r="Z152" s="72">
        <f>Z151-X151</f>
        <v>-57</v>
      </c>
      <c r="AA152" s="54">
        <f>Z152/X151</f>
        <v>-0.4418604651162791</v>
      </c>
      <c r="AB152" s="102">
        <f>AB151-D151-F151-H151-J151-L151-N151-P151-R151-T151-V151</f>
        <v>201</v>
      </c>
      <c r="AC152" s="48"/>
      <c r="AD152" s="77"/>
    </row>
    <row r="153" spans="1:30" ht="27.75" customHeight="1" thickBot="1" thickTop="1">
      <c r="A153" s="138"/>
      <c r="B153" s="144"/>
      <c r="C153" s="18" t="s">
        <v>20</v>
      </c>
      <c r="D153" s="67">
        <f>D151-D123</f>
        <v>37</v>
      </c>
      <c r="E153" s="31">
        <f>D153/D123</f>
        <v>0.43529411764705883</v>
      </c>
      <c r="F153" s="67">
        <f>F152-F123</f>
        <v>-116</v>
      </c>
      <c r="G153" s="31">
        <f>F153/F123</f>
        <v>-2.0714285714285716</v>
      </c>
      <c r="H153" s="67">
        <f>H152-H123</f>
        <v>-84</v>
      </c>
      <c r="I153" s="31">
        <f>H153/H123</f>
        <v>-0.7241379310344828</v>
      </c>
      <c r="J153" s="67">
        <f>J152-J123</f>
        <v>-69</v>
      </c>
      <c r="K153" s="31">
        <f>J153/J123</f>
        <v>-1.0147058823529411</v>
      </c>
      <c r="L153" s="67">
        <f>L152-L123</f>
        <v>-101</v>
      </c>
      <c r="M153" s="31">
        <f>L153/L123</f>
        <v>-1.2625</v>
      </c>
      <c r="N153" s="67">
        <f>N152-N123</f>
        <v>-50</v>
      </c>
      <c r="O153" s="31">
        <f>N153/N123</f>
        <v>-0.7142857142857143</v>
      </c>
      <c r="P153" s="67">
        <f>P152-P123</f>
        <v>-114</v>
      </c>
      <c r="Q153" s="31">
        <f>P153/P123</f>
        <v>-1.175257731958763</v>
      </c>
      <c r="R153" s="67">
        <f>R152-R123</f>
        <v>-60</v>
      </c>
      <c r="S153" s="31">
        <f>R153/R123</f>
        <v>-1</v>
      </c>
      <c r="T153" s="67">
        <f>T152-T123</f>
        <v>-64</v>
      </c>
      <c r="U153" s="31">
        <f>T153/T123</f>
        <v>-0.8421052631578947</v>
      </c>
      <c r="V153" s="67">
        <f>V152-V123</f>
        <v>-36</v>
      </c>
      <c r="W153" s="31">
        <f>V153/V123</f>
        <v>-0.5454545454545454</v>
      </c>
      <c r="X153" s="67">
        <f>X152-X123</f>
        <v>-56</v>
      </c>
      <c r="Y153" s="31">
        <f>X153/X123</f>
        <v>-0.8235294117647058</v>
      </c>
      <c r="Z153" s="72">
        <f>Z152-Z123</f>
        <v>-120</v>
      </c>
      <c r="AA153" s="54">
        <f>Z153/Z123</f>
        <v>-1.9047619047619047</v>
      </c>
      <c r="AB153" s="28"/>
      <c r="AC153" s="48"/>
      <c r="AD153" s="47"/>
    </row>
    <row r="154" spans="1:30" ht="27.75" customHeight="1" thickBot="1" thickTop="1">
      <c r="A154" s="138" t="s">
        <v>10</v>
      </c>
      <c r="B154" s="142" t="s">
        <v>17</v>
      </c>
      <c r="C154" s="20"/>
      <c r="D154" s="69">
        <v>0</v>
      </c>
      <c r="E154" s="23" t="s">
        <v>24</v>
      </c>
      <c r="F154" s="69">
        <v>0</v>
      </c>
      <c r="G154" s="23" t="s">
        <v>24</v>
      </c>
      <c r="H154" s="69">
        <v>0</v>
      </c>
      <c r="I154" s="23" t="s">
        <v>24</v>
      </c>
      <c r="J154" s="69">
        <v>0</v>
      </c>
      <c r="K154" s="23" t="s">
        <v>24</v>
      </c>
      <c r="L154" s="69">
        <v>0</v>
      </c>
      <c r="M154" s="23" t="s">
        <v>24</v>
      </c>
      <c r="N154" s="69">
        <v>0</v>
      </c>
      <c r="O154" s="23" t="s">
        <v>24</v>
      </c>
      <c r="P154" s="69">
        <v>0</v>
      </c>
      <c r="Q154" s="23" t="s">
        <v>24</v>
      </c>
      <c r="R154" s="69">
        <v>0</v>
      </c>
      <c r="S154" s="23" t="s">
        <v>24</v>
      </c>
      <c r="T154" s="69">
        <v>0</v>
      </c>
      <c r="U154" s="23" t="s">
        <v>24</v>
      </c>
      <c r="V154" s="69">
        <v>0</v>
      </c>
      <c r="W154" s="23" t="s">
        <v>24</v>
      </c>
      <c r="X154" s="69">
        <v>0</v>
      </c>
      <c r="Y154" s="23" t="s">
        <v>24</v>
      </c>
      <c r="Z154" s="74">
        <v>0</v>
      </c>
      <c r="AA154" s="49" t="s">
        <v>24</v>
      </c>
      <c r="AB154" s="27">
        <f>D154+F154+H154+J154+L154+N154+P154+R154+T154+V154+X154</f>
        <v>0</v>
      </c>
      <c r="AC154" s="44"/>
      <c r="AD154" s="45"/>
    </row>
    <row r="155" spans="1:30" ht="27.75" customHeight="1" thickBot="1" thickTop="1">
      <c r="A155" s="138"/>
      <c r="B155" s="143"/>
      <c r="C155" s="21" t="s">
        <v>19</v>
      </c>
      <c r="D155" s="75">
        <f>D154-Z126</f>
        <v>0</v>
      </c>
      <c r="E155" s="30"/>
      <c r="F155" s="75">
        <f>F154-D154</f>
        <v>0</v>
      </c>
      <c r="G155" s="30"/>
      <c r="H155" s="75">
        <f>H154-F154</f>
        <v>0</v>
      </c>
      <c r="I155" s="30"/>
      <c r="J155" s="75">
        <f>J154-H154</f>
        <v>0</v>
      </c>
      <c r="K155" s="30"/>
      <c r="L155" s="75">
        <f>L154-J154</f>
        <v>0</v>
      </c>
      <c r="M155" s="30"/>
      <c r="N155" s="66">
        <f>N154-L154</f>
        <v>0</v>
      </c>
      <c r="O155" s="42"/>
      <c r="P155" s="66">
        <f>P154-N154</f>
        <v>0</v>
      </c>
      <c r="Q155" s="42"/>
      <c r="R155" s="66">
        <f>R154-P154</f>
        <v>0</v>
      </c>
      <c r="S155" s="42"/>
      <c r="T155" s="66">
        <f>T154-R154</f>
        <v>0</v>
      </c>
      <c r="U155" s="42"/>
      <c r="V155" s="66">
        <f>V154-T154</f>
        <v>0</v>
      </c>
      <c r="W155" s="42"/>
      <c r="X155" s="66">
        <f>X154-V154</f>
        <v>0</v>
      </c>
      <c r="Y155" s="42"/>
      <c r="Z155" s="72">
        <f>Z154-X154</f>
        <v>0</v>
      </c>
      <c r="AA155" s="72"/>
      <c r="AB155" s="102">
        <f>AB154-D154-F154-H154-J154-L154-N154-P154-R154-T154-V154</f>
        <v>0</v>
      </c>
      <c r="AC155" s="46"/>
      <c r="AD155" s="77"/>
    </row>
    <row r="156" spans="1:30" ht="27.75" customHeight="1" thickBot="1" thickTop="1">
      <c r="A156" s="138"/>
      <c r="B156" s="144"/>
      <c r="C156" s="18" t="s">
        <v>20</v>
      </c>
      <c r="D156" s="67">
        <f>D154-D126</f>
        <v>0</v>
      </c>
      <c r="E156" s="31"/>
      <c r="F156" s="67">
        <f>F154-F126</f>
        <v>0</v>
      </c>
      <c r="G156" s="31"/>
      <c r="H156" s="67">
        <f>H154-H126</f>
        <v>0</v>
      </c>
      <c r="I156" s="31"/>
      <c r="J156" s="67">
        <f>J154-J126</f>
        <v>0</v>
      </c>
      <c r="K156" s="31"/>
      <c r="L156" s="67">
        <f>L154-L126</f>
        <v>0</v>
      </c>
      <c r="M156" s="31"/>
      <c r="N156" s="67">
        <f>N154-N126</f>
        <v>0</v>
      </c>
      <c r="O156" s="31"/>
      <c r="P156" s="67">
        <f>P154-P126</f>
        <v>0</v>
      </c>
      <c r="Q156" s="31"/>
      <c r="R156" s="67">
        <f>R154-R126</f>
        <v>0</v>
      </c>
      <c r="S156" s="31"/>
      <c r="T156" s="67">
        <f>T154-T126</f>
        <v>0</v>
      </c>
      <c r="U156" s="31"/>
      <c r="V156" s="67">
        <f>V154-V126</f>
        <v>0</v>
      </c>
      <c r="W156" s="31"/>
      <c r="X156" s="67">
        <f>X154-X126</f>
        <v>0</v>
      </c>
      <c r="Y156" s="31"/>
      <c r="Z156" s="72">
        <f>Z154-Z126</f>
        <v>0</v>
      </c>
      <c r="AA156" s="72"/>
      <c r="AB156" s="28"/>
      <c r="AC156" s="76"/>
      <c r="AD156" s="47"/>
    </row>
    <row r="157" spans="1:30" ht="27.75" customHeight="1" thickBot="1" thickTop="1">
      <c r="A157" s="138" t="s">
        <v>11</v>
      </c>
      <c r="B157" s="142" t="s">
        <v>15</v>
      </c>
      <c r="C157" s="20"/>
      <c r="D157" s="69">
        <v>21</v>
      </c>
      <c r="E157" s="23" t="s">
        <v>24</v>
      </c>
      <c r="F157" s="69">
        <v>128</v>
      </c>
      <c r="G157" s="23" t="s">
        <v>24</v>
      </c>
      <c r="H157" s="69">
        <v>73</v>
      </c>
      <c r="I157" s="23" t="s">
        <v>24</v>
      </c>
      <c r="J157" s="69">
        <v>96</v>
      </c>
      <c r="K157" s="23" t="s">
        <v>24</v>
      </c>
      <c r="L157" s="69">
        <v>62</v>
      </c>
      <c r="M157" s="23" t="s">
        <v>24</v>
      </c>
      <c r="N157" s="69">
        <v>144</v>
      </c>
      <c r="O157" s="23" t="s">
        <v>24</v>
      </c>
      <c r="P157" s="69">
        <v>86</v>
      </c>
      <c r="Q157" s="23" t="s">
        <v>24</v>
      </c>
      <c r="R157" s="69">
        <v>63</v>
      </c>
      <c r="S157" s="23" t="s">
        <v>24</v>
      </c>
      <c r="T157" s="69">
        <v>249</v>
      </c>
      <c r="U157" s="23" t="s">
        <v>24</v>
      </c>
      <c r="V157" s="69">
        <v>107</v>
      </c>
      <c r="W157" s="23" t="s">
        <v>24</v>
      </c>
      <c r="X157" s="112">
        <v>109</v>
      </c>
      <c r="Y157" s="23" t="s">
        <v>24</v>
      </c>
      <c r="Z157" s="74">
        <v>137</v>
      </c>
      <c r="AA157" s="49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138"/>
      <c r="B158" s="143"/>
      <c r="C158" s="21" t="s">
        <v>19</v>
      </c>
      <c r="D158" s="75">
        <f>D157-Z129</f>
        <v>20</v>
      </c>
      <c r="E158" s="30">
        <f>D158/Z129</f>
        <v>20</v>
      </c>
      <c r="F158" s="75">
        <f>F157-D157</f>
        <v>107</v>
      </c>
      <c r="G158" s="30">
        <f>F158/D157</f>
        <v>5.095238095238095</v>
      </c>
      <c r="H158" s="75">
        <f>H157-F157</f>
        <v>-55</v>
      </c>
      <c r="I158" s="30">
        <f>H158/F157</f>
        <v>-0.4296875</v>
      </c>
      <c r="J158" s="75">
        <f>J157-H157</f>
        <v>23</v>
      </c>
      <c r="K158" s="30">
        <f>J158/H157</f>
        <v>0.3150684931506849</v>
      </c>
      <c r="L158" s="75">
        <f>L157-J157</f>
        <v>-34</v>
      </c>
      <c r="M158" s="30">
        <f>L158/J157</f>
        <v>-0.3541666666666667</v>
      </c>
      <c r="N158" s="66">
        <f>N157-L157</f>
        <v>82</v>
      </c>
      <c r="O158" s="42">
        <f>N158/L157</f>
        <v>1.3225806451612903</v>
      </c>
      <c r="P158" s="66">
        <f>P157-N157</f>
        <v>-58</v>
      </c>
      <c r="Q158" s="42">
        <f>P158/N157</f>
        <v>-0.4027777777777778</v>
      </c>
      <c r="R158" s="66">
        <f>R157-P157</f>
        <v>-23</v>
      </c>
      <c r="S158" s="42">
        <f>R158/P157</f>
        <v>-0.26744186046511625</v>
      </c>
      <c r="T158" s="66">
        <f>T157-R157</f>
        <v>186</v>
      </c>
      <c r="U158" s="42">
        <f>T158/R157</f>
        <v>2.9523809523809526</v>
      </c>
      <c r="V158" s="66">
        <f>V157-T157</f>
        <v>-142</v>
      </c>
      <c r="W158" s="42">
        <f>V158/T157</f>
        <v>-0.570281124497992</v>
      </c>
      <c r="X158" s="66">
        <f>X157-V157</f>
        <v>2</v>
      </c>
      <c r="Y158" s="42">
        <f>X158/V157</f>
        <v>0.018691588785046728</v>
      </c>
      <c r="Z158" s="72">
        <f>Z157-X157</f>
        <v>28</v>
      </c>
      <c r="AA158" s="72">
        <f>Z158/X157</f>
        <v>0.25688073394495414</v>
      </c>
      <c r="AB158" s="102">
        <f>AB157-D157-F157-H157-J157-L157-N157-P157-R157-T157-V157</f>
        <v>246</v>
      </c>
      <c r="AC158" s="12"/>
      <c r="AD158" s="77"/>
    </row>
    <row r="159" spans="1:29" ht="27.75" customHeight="1" thickBot="1" thickTop="1">
      <c r="A159" s="138"/>
      <c r="B159" s="144"/>
      <c r="C159" s="18" t="s">
        <v>20</v>
      </c>
      <c r="D159" s="67">
        <f>D157-D129</f>
        <v>20</v>
      </c>
      <c r="E159" s="31">
        <f>D159/D129</f>
        <v>20</v>
      </c>
      <c r="F159" s="67">
        <f>F157-F129</f>
        <v>123</v>
      </c>
      <c r="G159" s="31">
        <f>F159/F129</f>
        <v>24.6</v>
      </c>
      <c r="H159" s="67">
        <f>H157-H129</f>
        <v>70</v>
      </c>
      <c r="I159" s="31">
        <f>H159/H129</f>
        <v>23.333333333333332</v>
      </c>
      <c r="J159" s="67">
        <f>J157-J129</f>
        <v>93</v>
      </c>
      <c r="K159" s="31">
        <f>J159/J129</f>
        <v>31</v>
      </c>
      <c r="L159" s="67">
        <f>L157-L129</f>
        <v>59</v>
      </c>
      <c r="M159" s="31">
        <f>L159/L129</f>
        <v>19.666666666666668</v>
      </c>
      <c r="N159" s="67">
        <f>N157-N129</f>
        <v>143</v>
      </c>
      <c r="O159" s="31">
        <f>N159/N129</f>
        <v>143</v>
      </c>
      <c r="P159" s="67">
        <f>P157-P129</f>
        <v>82</v>
      </c>
      <c r="Q159" s="31">
        <f>P159/P129</f>
        <v>20.5</v>
      </c>
      <c r="R159" s="67">
        <f>R157-R129</f>
        <v>61</v>
      </c>
      <c r="S159" s="31">
        <f>R159/R129</f>
        <v>30.5</v>
      </c>
      <c r="T159" s="67">
        <f>T157-T129</f>
        <v>244</v>
      </c>
      <c r="U159" s="31">
        <f>T159/T129</f>
        <v>48.8</v>
      </c>
      <c r="V159" s="67">
        <f>V157-V129</f>
        <v>107</v>
      </c>
      <c r="W159" s="31" t="e">
        <f>V159/V129</f>
        <v>#DIV/0!</v>
      </c>
      <c r="X159" s="67">
        <f>X157-X129</f>
        <v>109</v>
      </c>
      <c r="Y159" s="31" t="e">
        <f>X159/X129</f>
        <v>#DIV/0!</v>
      </c>
      <c r="Z159" s="72">
        <f>Z157-Z129</f>
        <v>136</v>
      </c>
      <c r="AA159" s="72">
        <f>Z159/Z129</f>
        <v>136</v>
      </c>
      <c r="AB159" s="10"/>
      <c r="AC159" s="9"/>
    </row>
    <row r="160" spans="1:29" ht="27.75" customHeight="1" thickBot="1">
      <c r="A160" s="168" t="s">
        <v>12</v>
      </c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179"/>
      <c r="U160" s="179"/>
      <c r="V160" s="179"/>
      <c r="W160" s="179"/>
      <c r="X160" s="179"/>
      <c r="Y160" s="179"/>
      <c r="Z160" s="179"/>
      <c r="AA160" s="179"/>
      <c r="AB160" s="10"/>
      <c r="AC160" s="9"/>
    </row>
    <row r="161" spans="1:29" ht="27.75" customHeight="1" thickBot="1">
      <c r="A161" s="138" t="s">
        <v>13</v>
      </c>
      <c r="B161" s="142" t="s">
        <v>14</v>
      </c>
      <c r="C161" s="5"/>
      <c r="D161" s="69">
        <v>196</v>
      </c>
      <c r="E161" s="23" t="s">
        <v>24</v>
      </c>
      <c r="F161" s="69">
        <v>219</v>
      </c>
      <c r="G161" s="23" t="s">
        <v>24</v>
      </c>
      <c r="H161" s="69">
        <v>195</v>
      </c>
      <c r="I161" s="23" t="s">
        <v>24</v>
      </c>
      <c r="J161" s="69">
        <v>235</v>
      </c>
      <c r="K161" s="23" t="s">
        <v>24</v>
      </c>
      <c r="L161" s="69">
        <v>210</v>
      </c>
      <c r="M161" s="23" t="s">
        <v>24</v>
      </c>
      <c r="N161" s="69">
        <v>299</v>
      </c>
      <c r="O161" s="23" t="s">
        <v>24</v>
      </c>
      <c r="P161" s="69">
        <v>293</v>
      </c>
      <c r="Q161" s="23" t="s">
        <v>24</v>
      </c>
      <c r="R161" s="69">
        <v>312</v>
      </c>
      <c r="S161" s="23" t="s">
        <v>24</v>
      </c>
      <c r="T161" s="69">
        <v>322</v>
      </c>
      <c r="U161" s="23" t="s">
        <v>24</v>
      </c>
      <c r="V161" s="69">
        <v>347</v>
      </c>
      <c r="W161" s="23" t="s">
        <v>24</v>
      </c>
      <c r="X161" s="69">
        <v>388</v>
      </c>
      <c r="Y161" s="23" t="s">
        <v>24</v>
      </c>
      <c r="Z161" s="82">
        <v>250</v>
      </c>
      <c r="AA161" s="83" t="s">
        <v>24</v>
      </c>
      <c r="AB161" s="10"/>
      <c r="AC161" s="9"/>
    </row>
    <row r="162" spans="1:29" ht="27.75" customHeight="1" thickBot="1" thickTop="1">
      <c r="A162" s="138"/>
      <c r="B162" s="143"/>
      <c r="C162" s="21" t="s">
        <v>19</v>
      </c>
      <c r="D162" s="75">
        <f>D161-Z133</f>
        <v>45</v>
      </c>
      <c r="E162" s="30">
        <f>D162/Z133</f>
        <v>0.2980132450331126</v>
      </c>
      <c r="F162" s="75">
        <f>F161-D161</f>
        <v>23</v>
      </c>
      <c r="G162" s="30">
        <f>F162/D161</f>
        <v>0.11734693877551021</v>
      </c>
      <c r="H162" s="75">
        <f>H161-F161</f>
        <v>-24</v>
      </c>
      <c r="I162" s="30">
        <f>H162/F161</f>
        <v>-0.1095890410958904</v>
      </c>
      <c r="J162" s="75">
        <f>J161-H161</f>
        <v>40</v>
      </c>
      <c r="K162" s="30">
        <f>J162/H161</f>
        <v>0.20512820512820512</v>
      </c>
      <c r="L162" s="75">
        <f>L161-J161</f>
        <v>-25</v>
      </c>
      <c r="M162" s="30">
        <f>L162/J161</f>
        <v>-0.10638297872340426</v>
      </c>
      <c r="N162" s="66">
        <f>N161-L161</f>
        <v>89</v>
      </c>
      <c r="O162" s="42">
        <f>N162/L161</f>
        <v>0.4238095238095238</v>
      </c>
      <c r="P162" s="66">
        <f>P161-N161</f>
        <v>-6</v>
      </c>
      <c r="Q162" s="42">
        <f>P162/N161</f>
        <v>-0.020066889632107024</v>
      </c>
      <c r="R162" s="66">
        <f>R161-P161</f>
        <v>19</v>
      </c>
      <c r="S162" s="42">
        <f>R162/P161</f>
        <v>0.06484641638225255</v>
      </c>
      <c r="T162" s="66">
        <f>T161-R161</f>
        <v>10</v>
      </c>
      <c r="U162" s="42">
        <f>T162/R161</f>
        <v>0.03205128205128205</v>
      </c>
      <c r="V162" s="66">
        <f>V161-T161</f>
        <v>25</v>
      </c>
      <c r="W162" s="42">
        <f>V162/T161</f>
        <v>0.07763975155279502</v>
      </c>
      <c r="X162" s="66">
        <f>X161-V161</f>
        <v>41</v>
      </c>
      <c r="Y162" s="42">
        <f>X162/V161</f>
        <v>0.11815561959654179</v>
      </c>
      <c r="Z162" s="72">
        <f>Z161-X161</f>
        <v>-138</v>
      </c>
      <c r="AA162" s="72">
        <f>Z162/X161</f>
        <v>-0.3556701030927835</v>
      </c>
      <c r="AB162" s="10"/>
      <c r="AC162" s="9"/>
    </row>
    <row r="163" spans="1:29" ht="27.75" customHeight="1" thickBot="1" thickTop="1">
      <c r="A163" s="138"/>
      <c r="B163" s="144"/>
      <c r="C163" s="18" t="s">
        <v>20</v>
      </c>
      <c r="D163" s="67">
        <f>D161-D133</f>
        <v>2</v>
      </c>
      <c r="E163" s="31">
        <f>D163/D133</f>
        <v>0.010309278350515464</v>
      </c>
      <c r="F163" s="67">
        <f>F161-F133</f>
        <v>28</v>
      </c>
      <c r="G163" s="31">
        <f>F163/F133</f>
        <v>0.14659685863874344</v>
      </c>
      <c r="H163" s="67">
        <f>H161-H133</f>
        <v>11</v>
      </c>
      <c r="I163" s="31">
        <f>H163/H133</f>
        <v>0.059782608695652176</v>
      </c>
      <c r="J163" s="67">
        <f>J161-J133</f>
        <v>74</v>
      </c>
      <c r="K163" s="31">
        <f>J163/J133</f>
        <v>0.45962732919254656</v>
      </c>
      <c r="L163" s="67">
        <f>L161-L133</f>
        <v>25</v>
      </c>
      <c r="M163" s="31">
        <f>L163/L133</f>
        <v>0.13513513513513514</v>
      </c>
      <c r="N163" s="67">
        <f>N161-N133</f>
        <v>117</v>
      </c>
      <c r="O163" s="31">
        <f>N163/N133</f>
        <v>0.6428571428571429</v>
      </c>
      <c r="P163" s="67">
        <f>P161-P133</f>
        <v>140</v>
      </c>
      <c r="Q163" s="31">
        <f>P163/P133</f>
        <v>0.9150326797385621</v>
      </c>
      <c r="R163" s="67">
        <f>R161-R133</f>
        <v>163</v>
      </c>
      <c r="S163" s="31">
        <f>R163/R133</f>
        <v>1.0939597315436242</v>
      </c>
      <c r="T163" s="67">
        <f>T161-T133</f>
        <v>153</v>
      </c>
      <c r="U163" s="31">
        <f>T163/T133</f>
        <v>0.9053254437869822</v>
      </c>
      <c r="V163" s="67">
        <f>V161-V133</f>
        <v>176</v>
      </c>
      <c r="W163" s="31">
        <f>V163/V133</f>
        <v>1.0292397660818713</v>
      </c>
      <c r="X163" s="67">
        <f>X161-X133</f>
        <v>213</v>
      </c>
      <c r="Y163" s="31">
        <f>X163/X133</f>
        <v>1.217142857142857</v>
      </c>
      <c r="Z163" s="72">
        <f>Z161-Z133</f>
        <v>99</v>
      </c>
      <c r="AA163" s="72">
        <f>Z163/Z133</f>
        <v>0.6556291390728477</v>
      </c>
      <c r="AB163" s="10"/>
      <c r="AC163" s="9"/>
    </row>
    <row r="164" ht="14.25" customHeight="1">
      <c r="A164" s="110"/>
    </row>
    <row r="166" ht="13.5" thickBot="1"/>
    <row r="167" spans="1:30" ht="30" customHeight="1" thickBot="1" thickTop="1">
      <c r="A167" s="188" t="s">
        <v>77</v>
      </c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  <c r="Z167" s="189"/>
      <c r="AA167" s="189"/>
      <c r="AB167" s="189"/>
      <c r="AC167" s="189"/>
      <c r="AD167" s="189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138" t="s">
        <v>0</v>
      </c>
      <c r="B169" s="166" t="s">
        <v>1</v>
      </c>
      <c r="C169" s="153"/>
      <c r="D169" s="141" t="s">
        <v>74</v>
      </c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X169" s="154"/>
      <c r="Y169" s="154"/>
      <c r="Z169" s="154"/>
      <c r="AA169" s="155"/>
      <c r="AB169" s="145" t="s">
        <v>21</v>
      </c>
      <c r="AC169" s="148" t="s">
        <v>22</v>
      </c>
      <c r="AD169" s="149"/>
    </row>
    <row r="170" spans="1:30" ht="21" customHeight="1" thickBot="1" thickTop="1">
      <c r="A170" s="138"/>
      <c r="B170" s="171"/>
      <c r="C170" s="138"/>
      <c r="D170" s="139" t="s">
        <v>4</v>
      </c>
      <c r="E170" s="140"/>
      <c r="F170" s="139" t="s">
        <v>5</v>
      </c>
      <c r="G170" s="140"/>
      <c r="H170" s="139" t="s">
        <v>25</v>
      </c>
      <c r="I170" s="140"/>
      <c r="J170" s="139" t="s">
        <v>26</v>
      </c>
      <c r="K170" s="140"/>
      <c r="L170" s="139" t="s">
        <v>27</v>
      </c>
      <c r="M170" s="140"/>
      <c r="N170" s="139" t="s">
        <v>28</v>
      </c>
      <c r="O170" s="140"/>
      <c r="P170" s="139" t="s">
        <v>29</v>
      </c>
      <c r="Q170" s="140"/>
      <c r="R170" s="139" t="s">
        <v>35</v>
      </c>
      <c r="S170" s="140"/>
      <c r="T170" s="139" t="s">
        <v>36</v>
      </c>
      <c r="U170" s="140"/>
      <c r="V170" s="139" t="s">
        <v>37</v>
      </c>
      <c r="W170" s="140"/>
      <c r="X170" s="139" t="s">
        <v>38</v>
      </c>
      <c r="Y170" s="140"/>
      <c r="Z170" s="159" t="s">
        <v>39</v>
      </c>
      <c r="AA170" s="160"/>
      <c r="AB170" s="146"/>
      <c r="AC170" s="150"/>
      <c r="AD170" s="151"/>
    </row>
    <row r="171" spans="1:30" ht="21" customHeight="1" thickBot="1" thickTop="1">
      <c r="A171" s="2"/>
      <c r="B171" s="1"/>
      <c r="C171" s="168" t="s">
        <v>34</v>
      </c>
      <c r="D171" s="179"/>
      <c r="E171" s="179"/>
      <c r="F171" s="179"/>
      <c r="G171" s="179"/>
      <c r="H171" s="179"/>
      <c r="I171" s="179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  <c r="T171" s="179"/>
      <c r="U171" s="179"/>
      <c r="V171" s="179"/>
      <c r="W171" s="179"/>
      <c r="X171" s="179"/>
      <c r="Y171" s="179"/>
      <c r="Z171" s="179"/>
      <c r="AA171" s="180"/>
      <c r="AB171" s="147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6"/>
      <c r="G172" s="4"/>
      <c r="H172" s="37"/>
      <c r="I172" s="16"/>
      <c r="J172" s="36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73"/>
      <c r="AC172" s="162"/>
      <c r="AD172" s="163"/>
    </row>
    <row r="173" spans="1:30" ht="24.75" customHeight="1" thickBot="1" thickTop="1">
      <c r="A173" s="138" t="s">
        <v>6</v>
      </c>
      <c r="B173" s="142" t="s">
        <v>7</v>
      </c>
      <c r="C173" s="7"/>
      <c r="D173" s="65">
        <v>12265</v>
      </c>
      <c r="E173" s="22" t="s">
        <v>24</v>
      </c>
      <c r="F173" s="65">
        <v>12500</v>
      </c>
      <c r="G173" s="22" t="s">
        <v>24</v>
      </c>
      <c r="H173" s="65">
        <v>12361</v>
      </c>
      <c r="I173" s="22" t="s">
        <v>24</v>
      </c>
      <c r="J173" s="65">
        <v>12159</v>
      </c>
      <c r="K173" s="22" t="s">
        <v>24</v>
      </c>
      <c r="L173" s="65">
        <v>11994</v>
      </c>
      <c r="M173" s="22" t="s">
        <v>24</v>
      </c>
      <c r="N173" s="65">
        <v>12019</v>
      </c>
      <c r="O173" s="22" t="s">
        <v>24</v>
      </c>
      <c r="P173" s="65">
        <v>12135</v>
      </c>
      <c r="Q173" s="22" t="s">
        <v>24</v>
      </c>
      <c r="R173" s="65">
        <v>12167</v>
      </c>
      <c r="S173" s="22" t="s">
        <v>24</v>
      </c>
      <c r="T173" s="65">
        <v>12126</v>
      </c>
      <c r="U173" s="22" t="s">
        <v>24</v>
      </c>
      <c r="V173" s="65">
        <v>12119</v>
      </c>
      <c r="W173" s="22" t="s">
        <v>24</v>
      </c>
      <c r="X173" s="65">
        <v>12071</v>
      </c>
      <c r="Y173" s="22" t="s">
        <v>24</v>
      </c>
      <c r="Z173" s="71">
        <v>12194</v>
      </c>
      <c r="AA173" s="49" t="s">
        <v>24</v>
      </c>
      <c r="AB173" s="178"/>
      <c r="AC173" s="194"/>
      <c r="AD173" s="57"/>
    </row>
    <row r="174" spans="1:29" ht="24.75" customHeight="1" thickBot="1" thickTop="1">
      <c r="A174" s="138"/>
      <c r="B174" s="143"/>
      <c r="C174" s="17" t="s">
        <v>19</v>
      </c>
      <c r="D174" s="75">
        <f>D173-Z145</f>
        <v>10</v>
      </c>
      <c r="E174" s="30">
        <f>D174/Z145</f>
        <v>0.0008159934720522236</v>
      </c>
      <c r="F174" s="75">
        <f>F173-D173</f>
        <v>235</v>
      </c>
      <c r="G174" s="30">
        <f>F174/D173</f>
        <v>0.019160211985324093</v>
      </c>
      <c r="H174" s="75">
        <f>H173-F173</f>
        <v>-139</v>
      </c>
      <c r="I174" s="30">
        <f>H174/F173</f>
        <v>-0.01112</v>
      </c>
      <c r="J174" s="75">
        <f>J173-H173</f>
        <v>-202</v>
      </c>
      <c r="K174" s="30">
        <f>J174/H173</f>
        <v>-0.016341719925572366</v>
      </c>
      <c r="L174" s="75">
        <f>L173-J173</f>
        <v>-165</v>
      </c>
      <c r="M174" s="30">
        <f>L174/J173</f>
        <v>-0.013570194917345176</v>
      </c>
      <c r="N174" s="66">
        <f>N173-L173</f>
        <v>25</v>
      </c>
      <c r="O174" s="42">
        <f>N174/L173</f>
        <v>0.00208437552109388</v>
      </c>
      <c r="P174" s="66">
        <f>P173-N173</f>
        <v>116</v>
      </c>
      <c r="Q174" s="42">
        <f>P174/N173</f>
        <v>0.009651385306597886</v>
      </c>
      <c r="R174" s="66">
        <f>R173-P173</f>
        <v>32</v>
      </c>
      <c r="S174" s="42">
        <f>R174/P173</f>
        <v>0.0026370004120313145</v>
      </c>
      <c r="T174" s="66">
        <f>T173-R173</f>
        <v>-41</v>
      </c>
      <c r="U174" s="42">
        <f>T174/R173</f>
        <v>-0.003369770691213939</v>
      </c>
      <c r="V174" s="66">
        <f>V173-T173</f>
        <v>-7</v>
      </c>
      <c r="W174" s="42">
        <f>V174/T173</f>
        <v>-0.0005772719775688602</v>
      </c>
      <c r="X174" s="66">
        <f>X173-V173</f>
        <v>-48</v>
      </c>
      <c r="Y174" s="42">
        <f>X174/V173</f>
        <v>-0.003960722831916825</v>
      </c>
      <c r="Z174" s="72">
        <f>Z173-X173</f>
        <v>123</v>
      </c>
      <c r="AA174" s="54">
        <f>Z174/X173</f>
        <v>0.010189710877309254</v>
      </c>
      <c r="AB174" s="10"/>
      <c r="AC174" s="9"/>
    </row>
    <row r="175" spans="1:29" ht="24.75" customHeight="1" thickBot="1" thickTop="1">
      <c r="A175" s="138"/>
      <c r="B175" s="144"/>
      <c r="C175" s="18" t="s">
        <v>20</v>
      </c>
      <c r="D175" s="67">
        <f>D173-D145</f>
        <v>110</v>
      </c>
      <c r="E175" s="31">
        <f>D175/D145</f>
        <v>0.00904977375565611</v>
      </c>
      <c r="F175" s="67">
        <f>F173-F145</f>
        <v>-1</v>
      </c>
      <c r="G175" s="31">
        <f>F175/F145</f>
        <v>-7.999360051195904E-05</v>
      </c>
      <c r="H175" s="67">
        <f>H173-H145</f>
        <v>-130</v>
      </c>
      <c r="I175" s="31">
        <f>H175/H145</f>
        <v>-0.010407493395244577</v>
      </c>
      <c r="J175" s="67">
        <f>J173-J145</f>
        <v>-284</v>
      </c>
      <c r="K175" s="31">
        <f>J175/J145</f>
        <v>-0.022824077794744033</v>
      </c>
      <c r="L175" s="67">
        <f>L173-L145</f>
        <v>-446</v>
      </c>
      <c r="M175" s="31">
        <f>L175/L145</f>
        <v>-0.03585209003215434</v>
      </c>
      <c r="N175" s="67">
        <f>N173-N145</f>
        <v>-434</v>
      </c>
      <c r="O175" s="31">
        <f>N175/N145</f>
        <v>-0.03485103991006183</v>
      </c>
      <c r="P175" s="67">
        <f>P173-P145</f>
        <v>-305</v>
      </c>
      <c r="Q175" s="31">
        <f>P175/P145</f>
        <v>-0.02451768488745981</v>
      </c>
      <c r="R175" s="67">
        <f>R173-R145</f>
        <v>-237</v>
      </c>
      <c r="S175" s="31">
        <f>R175/R145</f>
        <v>-0.0191067397613673</v>
      </c>
      <c r="T175" s="67">
        <f>T173-T145</f>
        <v>-511</v>
      </c>
      <c r="U175" s="31">
        <f>T175/T145</f>
        <v>-0.04043681253462056</v>
      </c>
      <c r="V175" s="67">
        <f>V173-V145</f>
        <v>-516</v>
      </c>
      <c r="W175" s="31">
        <f>V175/V145</f>
        <v>-0.0408389394538979</v>
      </c>
      <c r="X175" s="67">
        <f>X173-X145</f>
        <v>-682</v>
      </c>
      <c r="Y175" s="31">
        <f>X175/X145</f>
        <v>-0.053477613110640636</v>
      </c>
      <c r="Z175" s="72">
        <f>Z173-Z145</f>
        <v>-61</v>
      </c>
      <c r="AA175" s="54">
        <f>Z175/Z145</f>
        <v>-0.004977560179518564</v>
      </c>
      <c r="AB175" s="10"/>
      <c r="AC175" s="43"/>
    </row>
    <row r="176" spans="1:30" ht="24.75" customHeight="1" thickBot="1" thickTop="1">
      <c r="A176" s="138" t="s">
        <v>8</v>
      </c>
      <c r="B176" s="142" t="s">
        <v>18</v>
      </c>
      <c r="C176" s="19"/>
      <c r="D176" s="68">
        <v>312</v>
      </c>
      <c r="E176" s="23" t="s">
        <v>24</v>
      </c>
      <c r="F176" s="68">
        <v>282</v>
      </c>
      <c r="G176" s="23" t="s">
        <v>24</v>
      </c>
      <c r="H176" s="68">
        <v>248</v>
      </c>
      <c r="I176" s="23" t="s">
        <v>24</v>
      </c>
      <c r="J176" s="68">
        <v>209</v>
      </c>
      <c r="K176" s="23" t="s">
        <v>24</v>
      </c>
      <c r="L176" s="68">
        <v>170</v>
      </c>
      <c r="M176" s="23" t="s">
        <v>24</v>
      </c>
      <c r="N176" s="68">
        <v>275</v>
      </c>
      <c r="O176" s="23" t="s">
        <v>24</v>
      </c>
      <c r="P176" s="68">
        <v>342</v>
      </c>
      <c r="Q176" s="23" t="s">
        <v>24</v>
      </c>
      <c r="R176" s="68">
        <v>302</v>
      </c>
      <c r="S176" s="23" t="s">
        <v>24</v>
      </c>
      <c r="T176" s="68">
        <v>326</v>
      </c>
      <c r="U176" s="23" t="s">
        <v>24</v>
      </c>
      <c r="V176" s="68">
        <v>314</v>
      </c>
      <c r="W176" s="23" t="s">
        <v>24</v>
      </c>
      <c r="X176" s="68">
        <v>341</v>
      </c>
      <c r="Y176" s="23" t="s">
        <v>24</v>
      </c>
      <c r="Z176" s="73">
        <v>485</v>
      </c>
      <c r="AA176" s="49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138"/>
      <c r="B177" s="143"/>
      <c r="C177" s="17" t="s">
        <v>19</v>
      </c>
      <c r="D177" s="75">
        <f>D176-Z148</f>
        <v>-15</v>
      </c>
      <c r="E177" s="30">
        <f>D177/Z148</f>
        <v>-0.045871559633027525</v>
      </c>
      <c r="F177" s="75">
        <f>F176-D176</f>
        <v>-30</v>
      </c>
      <c r="G177" s="30">
        <f>F177/D176</f>
        <v>-0.09615384615384616</v>
      </c>
      <c r="H177" s="75">
        <f>H176-F176</f>
        <v>-34</v>
      </c>
      <c r="I177" s="30">
        <f>H177/F176</f>
        <v>-0.12056737588652482</v>
      </c>
      <c r="J177" s="75">
        <f>J176-H176</f>
        <v>-39</v>
      </c>
      <c r="K177" s="30">
        <f>J177/H176</f>
        <v>-0.15725806451612903</v>
      </c>
      <c r="L177" s="75">
        <f>L176-J176</f>
        <v>-39</v>
      </c>
      <c r="M177" s="30">
        <f>L177/J176</f>
        <v>-0.18660287081339713</v>
      </c>
      <c r="N177" s="66">
        <f>N176-L176</f>
        <v>105</v>
      </c>
      <c r="O177" s="42">
        <f>N177/L176</f>
        <v>0.6176470588235294</v>
      </c>
      <c r="P177" s="66">
        <f>P176-N176</f>
        <v>67</v>
      </c>
      <c r="Q177" s="42">
        <f>P177/N176</f>
        <v>0.24363636363636362</v>
      </c>
      <c r="R177" s="66">
        <f>R176-P176</f>
        <v>-40</v>
      </c>
      <c r="S177" s="42">
        <f>R177/P176</f>
        <v>-0.11695906432748537</v>
      </c>
      <c r="T177" s="66">
        <f>T176-R176</f>
        <v>24</v>
      </c>
      <c r="U177" s="42">
        <f>T177/R176</f>
        <v>0.07947019867549669</v>
      </c>
      <c r="V177" s="66">
        <f>V176-T176</f>
        <v>-12</v>
      </c>
      <c r="W177" s="42">
        <f>V177/T176</f>
        <v>-0.03680981595092025</v>
      </c>
      <c r="X177" s="66">
        <f>X176-V176</f>
        <v>27</v>
      </c>
      <c r="Y177" s="42">
        <f>X177/V176</f>
        <v>0.08598726114649681</v>
      </c>
      <c r="Z177" s="72">
        <f>Z176-X176</f>
        <v>144</v>
      </c>
      <c r="AA177" s="54">
        <f>Z177/X176</f>
        <v>0.4222873900293255</v>
      </c>
      <c r="AB177" s="102">
        <f>AB176-D176-F176-H176-J176-L176-N176-P176-R17-R176-T176-V176-X176</f>
        <v>485</v>
      </c>
      <c r="AC177" s="48"/>
      <c r="AD177" s="77"/>
    </row>
    <row r="178" spans="1:30" ht="24.75" customHeight="1" thickBot="1" thickTop="1">
      <c r="A178" s="138"/>
      <c r="B178" s="144"/>
      <c r="C178" s="18" t="s">
        <v>20</v>
      </c>
      <c r="D178" s="67">
        <f>D176-D148</f>
        <v>-45</v>
      </c>
      <c r="E178" s="31">
        <f>D178/D148</f>
        <v>-0.12605042016806722</v>
      </c>
      <c r="F178" s="67">
        <f>F176-F148</f>
        <v>-72</v>
      </c>
      <c r="G178" s="31">
        <f>F178/F148</f>
        <v>-0.2033898305084746</v>
      </c>
      <c r="H178" s="67">
        <f>H176-H148</f>
        <v>-28</v>
      </c>
      <c r="I178" s="31">
        <f>H178/H148</f>
        <v>-0.10144927536231885</v>
      </c>
      <c r="J178" s="67">
        <f>J176-J148</f>
        <v>-51</v>
      </c>
      <c r="K178" s="31">
        <f>J178/J148</f>
        <v>-0.19615384615384615</v>
      </c>
      <c r="L178" s="67">
        <f>L176-L148</f>
        <v>-22</v>
      </c>
      <c r="M178" s="31">
        <f>L178/L148</f>
        <v>-0.11458333333333333</v>
      </c>
      <c r="N178" s="67">
        <f>N176-N148</f>
        <v>-55</v>
      </c>
      <c r="O178" s="31">
        <f>N178/N148</f>
        <v>-0.16666666666666666</v>
      </c>
      <c r="P178" s="67">
        <f>P176-P148</f>
        <v>20</v>
      </c>
      <c r="Q178" s="31">
        <f>P178/P148</f>
        <v>0.062111801242236024</v>
      </c>
      <c r="R178" s="67">
        <f>R176-R148</f>
        <v>66</v>
      </c>
      <c r="S178" s="31">
        <f>R178/R148</f>
        <v>0.2796610169491525</v>
      </c>
      <c r="T178" s="67">
        <f>T176-T148</f>
        <v>-161</v>
      </c>
      <c r="U178" s="31">
        <f>T178/T148</f>
        <v>-0.33059548254620125</v>
      </c>
      <c r="V178" s="67">
        <f>V176-V148</f>
        <v>-10</v>
      </c>
      <c r="W178" s="31">
        <f>V178/V148</f>
        <v>-0.030864197530864196</v>
      </c>
      <c r="X178" s="67">
        <f>X176-X148</f>
        <v>-2</v>
      </c>
      <c r="Y178" s="31">
        <f>X178/X148</f>
        <v>-0.0058309037900874635</v>
      </c>
      <c r="Z178" s="72">
        <f>Z176-Z148</f>
        <v>158</v>
      </c>
      <c r="AA178" s="54">
        <f>Z178/Z148</f>
        <v>0.4831804281345566</v>
      </c>
      <c r="AB178" s="28"/>
      <c r="AC178" s="76"/>
      <c r="AD178" s="47"/>
    </row>
    <row r="179" spans="1:30" ht="24.75" customHeight="1" thickBot="1" thickTop="1">
      <c r="A179" s="138" t="s">
        <v>9</v>
      </c>
      <c r="B179" s="142" t="s">
        <v>16</v>
      </c>
      <c r="C179" s="20"/>
      <c r="D179" s="69">
        <v>164</v>
      </c>
      <c r="E179" s="23" t="s">
        <v>24</v>
      </c>
      <c r="F179" s="69">
        <v>85</v>
      </c>
      <c r="G179" s="23" t="s">
        <v>24</v>
      </c>
      <c r="H179" s="69">
        <v>141</v>
      </c>
      <c r="I179" s="23" t="s">
        <v>24</v>
      </c>
      <c r="J179" s="69">
        <v>170</v>
      </c>
      <c r="K179" s="23" t="s">
        <v>24</v>
      </c>
      <c r="L179" s="69">
        <v>147</v>
      </c>
      <c r="M179" s="23" t="s">
        <v>24</v>
      </c>
      <c r="N179" s="69">
        <v>118</v>
      </c>
      <c r="O179" s="23" t="s">
        <v>24</v>
      </c>
      <c r="P179" s="69">
        <v>108</v>
      </c>
      <c r="Q179" s="23" t="s">
        <v>24</v>
      </c>
      <c r="R179" s="69">
        <v>111</v>
      </c>
      <c r="S179" s="23" t="s">
        <v>24</v>
      </c>
      <c r="T179" s="69">
        <v>123</v>
      </c>
      <c r="U179" s="23" t="s">
        <v>24</v>
      </c>
      <c r="V179" s="69">
        <v>127</v>
      </c>
      <c r="W179" s="23" t="s">
        <v>24</v>
      </c>
      <c r="X179" s="69">
        <v>107</v>
      </c>
      <c r="Y179" s="23" t="s">
        <v>24</v>
      </c>
      <c r="Z179" s="74">
        <v>168</v>
      </c>
      <c r="AA179" s="49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138"/>
      <c r="B180" s="143"/>
      <c r="C180" s="21" t="s">
        <v>19</v>
      </c>
      <c r="D180" s="75">
        <f>D179-Z151</f>
        <v>92</v>
      </c>
      <c r="E180" s="30">
        <f>D180/Z151</f>
        <v>1.2777777777777777</v>
      </c>
      <c r="F180" s="75">
        <f>F179-D179</f>
        <v>-79</v>
      </c>
      <c r="G180" s="30">
        <f>F180/D179</f>
        <v>-0.4817073170731707</v>
      </c>
      <c r="H180" s="75">
        <f>H179-F179</f>
        <v>56</v>
      </c>
      <c r="I180" s="30">
        <f>H180/F179</f>
        <v>0.6588235294117647</v>
      </c>
      <c r="J180" s="75">
        <f>J179-H179</f>
        <v>29</v>
      </c>
      <c r="K180" s="30">
        <f>J180/H179</f>
        <v>0.20567375886524822</v>
      </c>
      <c r="L180" s="75">
        <f>L179-J179</f>
        <v>-23</v>
      </c>
      <c r="M180" s="30">
        <f>L180/J179</f>
        <v>-0.13529411764705881</v>
      </c>
      <c r="N180" s="66">
        <f>N179-L179</f>
        <v>-29</v>
      </c>
      <c r="O180" s="42">
        <f>N180/L179</f>
        <v>-0.19727891156462585</v>
      </c>
      <c r="P180" s="66">
        <f>P179-N179</f>
        <v>-10</v>
      </c>
      <c r="Q180" s="42">
        <f>P180/N179</f>
        <v>-0.0847457627118644</v>
      </c>
      <c r="R180" s="66">
        <f>R179-P179</f>
        <v>3</v>
      </c>
      <c r="S180" s="42">
        <f>R180/P179</f>
        <v>0.027777777777777776</v>
      </c>
      <c r="T180" s="66">
        <f>T179-R179</f>
        <v>12</v>
      </c>
      <c r="U180" s="42">
        <f>T180/R179</f>
        <v>0.10810810810810811</v>
      </c>
      <c r="V180" s="66">
        <f>V179-T179</f>
        <v>4</v>
      </c>
      <c r="W180" s="42">
        <f>V180/T179</f>
        <v>0.032520325203252036</v>
      </c>
      <c r="X180" s="66">
        <f>X179-V179</f>
        <v>-20</v>
      </c>
      <c r="Y180" s="42">
        <f>X180/V179</f>
        <v>-0.15748031496062992</v>
      </c>
      <c r="Z180" s="72">
        <f>Z179-X179</f>
        <v>61</v>
      </c>
      <c r="AA180" s="54">
        <f>Z180/X179</f>
        <v>0.5700934579439252</v>
      </c>
      <c r="AB180" s="102">
        <v>168</v>
      </c>
      <c r="AC180" s="48"/>
      <c r="AD180" s="77"/>
    </row>
    <row r="181" spans="1:30" ht="24.75" customHeight="1" thickBot="1" thickTop="1">
      <c r="A181" s="138"/>
      <c r="B181" s="144"/>
      <c r="C181" s="18" t="s">
        <v>20</v>
      </c>
      <c r="D181" s="67">
        <f>D179-D151</f>
        <v>42</v>
      </c>
      <c r="E181" s="31">
        <f>D181/D151</f>
        <v>0.3442622950819672</v>
      </c>
      <c r="F181" s="67">
        <f>F180-F151</f>
        <v>-141</v>
      </c>
      <c r="G181" s="31">
        <f>F181/F151</f>
        <v>-2.274193548387097</v>
      </c>
      <c r="H181" s="67">
        <f>H180-H151</f>
        <v>-38</v>
      </c>
      <c r="I181" s="31">
        <f>H181/H151</f>
        <v>-0.40425531914893614</v>
      </c>
      <c r="J181" s="67">
        <f>J180-J151</f>
        <v>-64</v>
      </c>
      <c r="K181" s="31">
        <f>J181/J151</f>
        <v>-0.6881720430107527</v>
      </c>
      <c r="L181" s="67">
        <f>L180-L151</f>
        <v>-95</v>
      </c>
      <c r="M181" s="31">
        <f>L181/L151</f>
        <v>-1.3194444444444444</v>
      </c>
      <c r="N181" s="67">
        <f>N180-N151</f>
        <v>-121</v>
      </c>
      <c r="O181" s="31">
        <f>N181/N151</f>
        <v>-1.315217391304348</v>
      </c>
      <c r="P181" s="67">
        <f>P180-P151</f>
        <v>-85</v>
      </c>
      <c r="Q181" s="31">
        <f>P181/P151</f>
        <v>-1.1333333333333333</v>
      </c>
      <c r="R181" s="67">
        <f>R180-R151</f>
        <v>-72</v>
      </c>
      <c r="S181" s="31">
        <f>R181/R151</f>
        <v>-0.96</v>
      </c>
      <c r="T181" s="67">
        <f>T180-T151</f>
        <v>-75</v>
      </c>
      <c r="U181" s="31">
        <f>T181/T151</f>
        <v>-0.8620689655172413</v>
      </c>
      <c r="V181" s="67">
        <f>V180-V151</f>
        <v>-113</v>
      </c>
      <c r="W181" s="31">
        <f>V181/V151</f>
        <v>-0.9658119658119658</v>
      </c>
      <c r="X181" s="67">
        <f>X180-X151</f>
        <v>-149</v>
      </c>
      <c r="Y181" s="31">
        <f>X181/X151</f>
        <v>-1.1550387596899225</v>
      </c>
      <c r="Z181" s="72">
        <f>Z180-Z151</f>
        <v>-11</v>
      </c>
      <c r="AA181" s="54">
        <f>Z181/Z151</f>
        <v>-0.1527777777777778</v>
      </c>
      <c r="AB181" s="28"/>
      <c r="AC181" s="48"/>
      <c r="AD181" s="47"/>
    </row>
    <row r="182" spans="1:30" ht="24.75" customHeight="1" thickBot="1" thickTop="1">
      <c r="A182" s="138" t="s">
        <v>10</v>
      </c>
      <c r="B182" s="142" t="s">
        <v>17</v>
      </c>
      <c r="C182" s="20"/>
      <c r="D182" s="69">
        <v>0</v>
      </c>
      <c r="E182" s="23" t="s">
        <v>24</v>
      </c>
      <c r="F182" s="69">
        <v>0</v>
      </c>
      <c r="G182" s="23" t="s">
        <v>24</v>
      </c>
      <c r="H182" s="69">
        <v>0</v>
      </c>
      <c r="I182" s="23" t="s">
        <v>24</v>
      </c>
      <c r="J182" s="69">
        <v>0</v>
      </c>
      <c r="K182" s="23" t="s">
        <v>24</v>
      </c>
      <c r="L182" s="69">
        <v>0</v>
      </c>
      <c r="M182" s="23" t="s">
        <v>24</v>
      </c>
      <c r="N182" s="69">
        <v>0</v>
      </c>
      <c r="O182" s="23" t="s">
        <v>24</v>
      </c>
      <c r="P182" s="69">
        <v>0</v>
      </c>
      <c r="Q182" s="23" t="s">
        <v>24</v>
      </c>
      <c r="R182" s="69">
        <v>0</v>
      </c>
      <c r="S182" s="23" t="s">
        <v>24</v>
      </c>
      <c r="T182" s="69">
        <v>0</v>
      </c>
      <c r="U182" s="23" t="s">
        <v>24</v>
      </c>
      <c r="V182" s="69">
        <v>0</v>
      </c>
      <c r="W182" s="23" t="s">
        <v>24</v>
      </c>
      <c r="X182" s="69">
        <v>0</v>
      </c>
      <c r="Y182" s="23" t="s">
        <v>24</v>
      </c>
      <c r="Z182" s="74">
        <v>0</v>
      </c>
      <c r="AA182" s="49" t="s">
        <v>24</v>
      </c>
      <c r="AB182" s="27">
        <f>D182+F182+H182+J182+L182+N182+P182+R182+T182+V182+X182</f>
        <v>0</v>
      </c>
      <c r="AC182" s="44"/>
      <c r="AD182" s="45"/>
    </row>
    <row r="183" spans="1:30" ht="24.75" customHeight="1" thickBot="1" thickTop="1">
      <c r="A183" s="138"/>
      <c r="B183" s="143"/>
      <c r="C183" s="21" t="s">
        <v>19</v>
      </c>
      <c r="D183" s="75">
        <f>D182-Z154</f>
        <v>0</v>
      </c>
      <c r="E183" s="30"/>
      <c r="F183" s="75">
        <f>F182-D182</f>
        <v>0</v>
      </c>
      <c r="G183" s="30"/>
      <c r="H183" s="75">
        <f>H182-F182</f>
        <v>0</v>
      </c>
      <c r="I183" s="30"/>
      <c r="J183" s="75">
        <f>J182-H182</f>
        <v>0</v>
      </c>
      <c r="K183" s="30"/>
      <c r="L183" s="75">
        <f>L182-J182</f>
        <v>0</v>
      </c>
      <c r="M183" s="30"/>
      <c r="N183" s="66">
        <f>N182-L182</f>
        <v>0</v>
      </c>
      <c r="O183" s="42"/>
      <c r="P183" s="66">
        <f>P182-N182</f>
        <v>0</v>
      </c>
      <c r="Q183" s="42"/>
      <c r="R183" s="66">
        <f>R182-P182</f>
        <v>0</v>
      </c>
      <c r="S183" s="42"/>
      <c r="T183" s="66">
        <f>T182-R182</f>
        <v>0</v>
      </c>
      <c r="U183" s="42"/>
      <c r="V183" s="66">
        <f>V182-T182</f>
        <v>0</v>
      </c>
      <c r="W183" s="42"/>
      <c r="X183" s="66">
        <f>X182-V182</f>
        <v>0</v>
      </c>
      <c r="Y183" s="42"/>
      <c r="Z183" s="72">
        <f>Z182-X182</f>
        <v>0</v>
      </c>
      <c r="AA183" s="72"/>
      <c r="AB183" s="28"/>
      <c r="AC183" s="46"/>
      <c r="AD183" s="77"/>
    </row>
    <row r="184" spans="1:30" ht="24.75" customHeight="1" thickBot="1" thickTop="1">
      <c r="A184" s="138"/>
      <c r="B184" s="144"/>
      <c r="C184" s="18" t="s">
        <v>20</v>
      </c>
      <c r="D184" s="67">
        <f>D182-D154</f>
        <v>0</v>
      </c>
      <c r="E184" s="31"/>
      <c r="F184" s="67">
        <f>F182-F154</f>
        <v>0</v>
      </c>
      <c r="G184" s="31"/>
      <c r="H184" s="67">
        <f>H182-H154</f>
        <v>0</v>
      </c>
      <c r="I184" s="31"/>
      <c r="J184" s="67">
        <f>J182-J154</f>
        <v>0</v>
      </c>
      <c r="K184" s="31"/>
      <c r="L184" s="67">
        <f>L182-L154</f>
        <v>0</v>
      </c>
      <c r="M184" s="31"/>
      <c r="N184" s="67">
        <f>N182-N154</f>
        <v>0</v>
      </c>
      <c r="O184" s="31"/>
      <c r="P184" s="67">
        <f>P182-P154</f>
        <v>0</v>
      </c>
      <c r="Q184" s="31"/>
      <c r="R184" s="67">
        <f>R182-R154</f>
        <v>0</v>
      </c>
      <c r="S184" s="31"/>
      <c r="T184" s="67">
        <f>T182-T154</f>
        <v>0</v>
      </c>
      <c r="U184" s="31"/>
      <c r="V184" s="67">
        <f>V182-V154</f>
        <v>0</v>
      </c>
      <c r="W184" s="31"/>
      <c r="X184" s="67">
        <f>X182-X154</f>
        <v>0</v>
      </c>
      <c r="Y184" s="31"/>
      <c r="Z184" s="72">
        <f>Z182-Z154</f>
        <v>0</v>
      </c>
      <c r="AA184" s="72"/>
      <c r="AB184" s="28"/>
      <c r="AC184" s="76"/>
      <c r="AD184" s="47"/>
    </row>
    <row r="185" spans="1:30" ht="24.75" customHeight="1" thickBot="1" thickTop="1">
      <c r="A185" s="138" t="s">
        <v>11</v>
      </c>
      <c r="B185" s="142" t="s">
        <v>15</v>
      </c>
      <c r="C185" s="20"/>
      <c r="D185" s="69">
        <v>114</v>
      </c>
      <c r="E185" s="23" t="s">
        <v>24</v>
      </c>
      <c r="F185" s="69">
        <v>61</v>
      </c>
      <c r="G185" s="23" t="s">
        <v>24</v>
      </c>
      <c r="H185" s="69">
        <v>55</v>
      </c>
      <c r="I185" s="23" t="s">
        <v>24</v>
      </c>
      <c r="J185" s="69">
        <v>65</v>
      </c>
      <c r="K185" s="23" t="s">
        <v>24</v>
      </c>
      <c r="L185" s="69">
        <v>49</v>
      </c>
      <c r="M185" s="23" t="s">
        <v>24</v>
      </c>
      <c r="N185" s="69">
        <v>59</v>
      </c>
      <c r="O185" s="23" t="s">
        <v>24</v>
      </c>
      <c r="P185" s="69">
        <v>73</v>
      </c>
      <c r="Q185" s="23" t="s">
        <v>24</v>
      </c>
      <c r="R185" s="69">
        <v>82</v>
      </c>
      <c r="S185" s="23" t="s">
        <v>24</v>
      </c>
      <c r="T185" s="69">
        <v>78</v>
      </c>
      <c r="U185" s="23" t="s">
        <v>24</v>
      </c>
      <c r="V185" s="69">
        <v>89</v>
      </c>
      <c r="W185" s="23" t="s">
        <v>24</v>
      </c>
      <c r="X185" s="112">
        <v>114</v>
      </c>
      <c r="Y185" s="23" t="s">
        <v>24</v>
      </c>
      <c r="Z185" s="74">
        <v>279</v>
      </c>
      <c r="AA185" s="49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138"/>
      <c r="B186" s="143"/>
      <c r="C186" s="21" t="s">
        <v>19</v>
      </c>
      <c r="D186" s="75">
        <f>D185-Z157</f>
        <v>-23</v>
      </c>
      <c r="E186" s="30">
        <f>D186/Z157</f>
        <v>-0.1678832116788321</v>
      </c>
      <c r="F186" s="75">
        <f>F185-D185</f>
        <v>-53</v>
      </c>
      <c r="G186" s="30">
        <f>F186/D185</f>
        <v>-0.4649122807017544</v>
      </c>
      <c r="H186" s="75">
        <f>H185-F185</f>
        <v>-6</v>
      </c>
      <c r="I186" s="30">
        <f>H186/F185</f>
        <v>-0.09836065573770492</v>
      </c>
      <c r="J186" s="75">
        <f>J185-H185</f>
        <v>10</v>
      </c>
      <c r="K186" s="30">
        <f>J186/H185</f>
        <v>0.18181818181818182</v>
      </c>
      <c r="L186" s="75">
        <f>L185-J185</f>
        <v>-16</v>
      </c>
      <c r="M186" s="30">
        <f>L186/J185</f>
        <v>-0.24615384615384617</v>
      </c>
      <c r="N186" s="66">
        <f>N185-L185</f>
        <v>10</v>
      </c>
      <c r="O186" s="42">
        <f>N186/L185</f>
        <v>0.20408163265306123</v>
      </c>
      <c r="P186" s="66">
        <f>P185-N185</f>
        <v>14</v>
      </c>
      <c r="Q186" s="42">
        <f>P186/N185</f>
        <v>0.23728813559322035</v>
      </c>
      <c r="R186" s="66">
        <f>R185-P185</f>
        <v>9</v>
      </c>
      <c r="S186" s="42">
        <f>R186/P185</f>
        <v>0.1232876712328767</v>
      </c>
      <c r="T186" s="66">
        <f>T185-R185</f>
        <v>-4</v>
      </c>
      <c r="U186" s="42">
        <f>T186/R185</f>
        <v>-0.04878048780487805</v>
      </c>
      <c r="V186" s="66">
        <f>V185-T185</f>
        <v>11</v>
      </c>
      <c r="W186" s="42">
        <f>V186/T185</f>
        <v>0.14102564102564102</v>
      </c>
      <c r="X186" s="66">
        <f>X185-V185</f>
        <v>25</v>
      </c>
      <c r="Y186" s="42">
        <f>X186/V185</f>
        <v>0.2808988764044944</v>
      </c>
      <c r="Z186" s="72">
        <f>Z185-X185</f>
        <v>165</v>
      </c>
      <c r="AA186" s="72">
        <f>Z186/X185</f>
        <v>1.4473684210526316</v>
      </c>
      <c r="AB186" s="102">
        <f>AB185-D185-F185-H185-J185-L185-N185-P185-R26-R185-T185-V185-X185</f>
        <v>279</v>
      </c>
      <c r="AC186" s="12"/>
      <c r="AD186" s="77"/>
    </row>
    <row r="187" spans="1:29" ht="24.75" customHeight="1" thickBot="1" thickTop="1">
      <c r="A187" s="138"/>
      <c r="B187" s="144"/>
      <c r="C187" s="18" t="s">
        <v>20</v>
      </c>
      <c r="D187" s="67">
        <f>D185-D157</f>
        <v>93</v>
      </c>
      <c r="E187" s="31">
        <f>D187/D157</f>
        <v>4.428571428571429</v>
      </c>
      <c r="F187" s="67">
        <f>F185-F157</f>
        <v>-67</v>
      </c>
      <c r="G187" s="31">
        <f>F187/F157</f>
        <v>-0.5234375</v>
      </c>
      <c r="H187" s="67">
        <f>H185-H157</f>
        <v>-18</v>
      </c>
      <c r="I187" s="31">
        <f>H187/H157</f>
        <v>-0.2465753424657534</v>
      </c>
      <c r="J187" s="67">
        <f>J185-J157</f>
        <v>-31</v>
      </c>
      <c r="K187" s="31">
        <f>J187/J157</f>
        <v>-0.3229166666666667</v>
      </c>
      <c r="L187" s="67">
        <f>L185-L157</f>
        <v>-13</v>
      </c>
      <c r="M187" s="31">
        <f>L187/L157</f>
        <v>-0.20967741935483872</v>
      </c>
      <c r="N187" s="67">
        <f>N185-N157</f>
        <v>-85</v>
      </c>
      <c r="O187" s="31">
        <f>N187/N157</f>
        <v>-0.5902777777777778</v>
      </c>
      <c r="P187" s="67">
        <f>P185-P157</f>
        <v>-13</v>
      </c>
      <c r="Q187" s="31">
        <f>P187/P157</f>
        <v>-0.1511627906976744</v>
      </c>
      <c r="R187" s="67">
        <f>R185-R157</f>
        <v>19</v>
      </c>
      <c r="S187" s="31">
        <f>R187/R157</f>
        <v>0.30158730158730157</v>
      </c>
      <c r="T187" s="67">
        <f>T185-T157</f>
        <v>-171</v>
      </c>
      <c r="U187" s="31">
        <f>T187/T157</f>
        <v>-0.6867469879518072</v>
      </c>
      <c r="V187" s="67">
        <f>V185-V157</f>
        <v>-18</v>
      </c>
      <c r="W187" s="31">
        <f>V187/V157</f>
        <v>-0.16822429906542055</v>
      </c>
      <c r="X187" s="67">
        <f>X185-X157</f>
        <v>5</v>
      </c>
      <c r="Y187" s="31">
        <f>X187/X157</f>
        <v>0.045871559633027525</v>
      </c>
      <c r="Z187" s="72">
        <f>Z185-Z157</f>
        <v>142</v>
      </c>
      <c r="AA187" s="72">
        <f>Z187/Z157</f>
        <v>1.0364963503649636</v>
      </c>
      <c r="AB187" s="10"/>
      <c r="AC187" s="9"/>
    </row>
    <row r="188" spans="1:29" ht="24.75" customHeight="1" thickBot="1">
      <c r="A188" s="168" t="s">
        <v>12</v>
      </c>
      <c r="B188" s="179"/>
      <c r="C188" s="179"/>
      <c r="D188" s="179"/>
      <c r="E188" s="179"/>
      <c r="F188" s="179"/>
      <c r="G188" s="179"/>
      <c r="H188" s="179"/>
      <c r="I188" s="179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  <c r="T188" s="179"/>
      <c r="U188" s="179"/>
      <c r="V188" s="179"/>
      <c r="W188" s="179"/>
      <c r="X188" s="179"/>
      <c r="Y188" s="179"/>
      <c r="Z188" s="179"/>
      <c r="AA188" s="179"/>
      <c r="AB188" s="10"/>
      <c r="AC188" s="9"/>
    </row>
    <row r="189" spans="1:29" ht="24.75" customHeight="1" thickBot="1">
      <c r="A189" s="138" t="s">
        <v>13</v>
      </c>
      <c r="B189" s="142" t="s">
        <v>14</v>
      </c>
      <c r="C189" s="5"/>
      <c r="D189" s="69">
        <v>229</v>
      </c>
      <c r="E189" s="23" t="s">
        <v>24</v>
      </c>
      <c r="F189" s="69">
        <v>184</v>
      </c>
      <c r="G189" s="23" t="s">
        <v>24</v>
      </c>
      <c r="H189" s="69">
        <v>165</v>
      </c>
      <c r="I189" s="23" t="s">
        <v>24</v>
      </c>
      <c r="J189" s="69">
        <v>157</v>
      </c>
      <c r="K189" s="23" t="s">
        <v>24</v>
      </c>
      <c r="L189" s="69">
        <v>159</v>
      </c>
      <c r="M189" s="23" t="s">
        <v>24</v>
      </c>
      <c r="N189" s="69">
        <v>131</v>
      </c>
      <c r="O189" s="23" t="s">
        <v>24</v>
      </c>
      <c r="P189" s="69">
        <v>133</v>
      </c>
      <c r="Q189" s="23" t="s">
        <v>24</v>
      </c>
      <c r="R189" s="69">
        <v>155</v>
      </c>
      <c r="S189" s="23" t="s">
        <v>24</v>
      </c>
      <c r="T189" s="69">
        <v>125</v>
      </c>
      <c r="U189" s="23" t="s">
        <v>24</v>
      </c>
      <c r="V189" s="69">
        <v>129</v>
      </c>
      <c r="W189" s="23" t="s">
        <v>24</v>
      </c>
      <c r="X189" s="69">
        <v>309</v>
      </c>
      <c r="Y189" s="23" t="s">
        <v>24</v>
      </c>
      <c r="Z189" s="82">
        <v>360</v>
      </c>
      <c r="AA189" s="83" t="s">
        <v>24</v>
      </c>
      <c r="AB189" s="10"/>
      <c r="AC189" s="9"/>
    </row>
    <row r="190" spans="1:29" ht="24.75" customHeight="1" thickBot="1" thickTop="1">
      <c r="A190" s="138"/>
      <c r="B190" s="143"/>
      <c r="C190" s="21" t="s">
        <v>19</v>
      </c>
      <c r="D190" s="75">
        <f>D189-Z161</f>
        <v>-21</v>
      </c>
      <c r="E190" s="30">
        <f>D190/Z161</f>
        <v>-0.084</v>
      </c>
      <c r="F190" s="75">
        <f>F189-D189</f>
        <v>-45</v>
      </c>
      <c r="G190" s="30">
        <f>F190/D189</f>
        <v>-0.1965065502183406</v>
      </c>
      <c r="H190" s="75">
        <f>H189-F189</f>
        <v>-19</v>
      </c>
      <c r="I190" s="30">
        <f>H190/F189</f>
        <v>-0.10326086956521739</v>
      </c>
      <c r="J190" s="75">
        <f>J189-H189</f>
        <v>-8</v>
      </c>
      <c r="K190" s="30">
        <f>J190/H189</f>
        <v>-0.048484848484848485</v>
      </c>
      <c r="L190" s="75">
        <f>L189-J189</f>
        <v>2</v>
      </c>
      <c r="M190" s="30">
        <f>L190/J189</f>
        <v>0.012738853503184714</v>
      </c>
      <c r="N190" s="66">
        <f>N189-L189</f>
        <v>-28</v>
      </c>
      <c r="O190" s="42">
        <f>N190/L189</f>
        <v>-0.1761006289308176</v>
      </c>
      <c r="P190" s="66">
        <f>P189-N189</f>
        <v>2</v>
      </c>
      <c r="Q190" s="42">
        <f>P190/N189</f>
        <v>0.015267175572519083</v>
      </c>
      <c r="R190" s="66">
        <f>R189-P189</f>
        <v>22</v>
      </c>
      <c r="S190" s="42">
        <f>R190/P189</f>
        <v>0.16541353383458646</v>
      </c>
      <c r="T190" s="66">
        <f>T189-R189</f>
        <v>-30</v>
      </c>
      <c r="U190" s="42">
        <f>T190/R189</f>
        <v>-0.1935483870967742</v>
      </c>
      <c r="V190" s="66">
        <f>V189-T189</f>
        <v>4</v>
      </c>
      <c r="W190" s="42">
        <f>V190/T189</f>
        <v>0.032</v>
      </c>
      <c r="X190" s="66">
        <f>X189-V189</f>
        <v>180</v>
      </c>
      <c r="Y190" s="42">
        <f>X190/V189</f>
        <v>1.3953488372093024</v>
      </c>
      <c r="Z190" s="72">
        <f>Z189-X189</f>
        <v>51</v>
      </c>
      <c r="AA190" s="72">
        <f>Z190/X189</f>
        <v>0.1650485436893204</v>
      </c>
      <c r="AB190" s="10"/>
      <c r="AC190" s="9"/>
    </row>
    <row r="191" spans="1:29" ht="24.75" customHeight="1" thickBot="1" thickTop="1">
      <c r="A191" s="138"/>
      <c r="B191" s="144"/>
      <c r="C191" s="18" t="s">
        <v>20</v>
      </c>
      <c r="D191" s="67">
        <f>D189-D161</f>
        <v>33</v>
      </c>
      <c r="E191" s="31">
        <f>D191/D161</f>
        <v>0.1683673469387755</v>
      </c>
      <c r="F191" s="67">
        <f>F189-F161</f>
        <v>-35</v>
      </c>
      <c r="G191" s="31">
        <f>F191/F161</f>
        <v>-0.1598173515981735</v>
      </c>
      <c r="H191" s="67">
        <f>H189-H161</f>
        <v>-30</v>
      </c>
      <c r="I191" s="31">
        <f>H191/H161</f>
        <v>-0.15384615384615385</v>
      </c>
      <c r="J191" s="67">
        <f>J189-J161</f>
        <v>-78</v>
      </c>
      <c r="K191" s="31">
        <f>J191/J161</f>
        <v>-0.33191489361702126</v>
      </c>
      <c r="L191" s="67">
        <f>L189-L161</f>
        <v>-51</v>
      </c>
      <c r="M191" s="31">
        <f>L191/L161</f>
        <v>-0.24285714285714285</v>
      </c>
      <c r="N191" s="67">
        <f>N189-N161</f>
        <v>-168</v>
      </c>
      <c r="O191" s="31">
        <f>N191/N161</f>
        <v>-0.5618729096989966</v>
      </c>
      <c r="P191" s="67">
        <f>P189-P161</f>
        <v>-160</v>
      </c>
      <c r="Q191" s="31">
        <f>P191/P161</f>
        <v>-0.5460750853242321</v>
      </c>
      <c r="R191" s="67">
        <f>R189-R161</f>
        <v>-157</v>
      </c>
      <c r="S191" s="31">
        <f>R191/R161</f>
        <v>-0.5032051282051282</v>
      </c>
      <c r="T191" s="67">
        <f>T189-T161</f>
        <v>-197</v>
      </c>
      <c r="U191" s="31">
        <f>T191/T161</f>
        <v>-0.6118012422360248</v>
      </c>
      <c r="V191" s="67">
        <f>V189-V161</f>
        <v>-218</v>
      </c>
      <c r="W191" s="31">
        <f>V191/V161</f>
        <v>-0.6282420749279539</v>
      </c>
      <c r="X191" s="67">
        <f>X189-X161</f>
        <v>-79</v>
      </c>
      <c r="Y191" s="31">
        <f>X191/X161</f>
        <v>-0.2036082474226804</v>
      </c>
      <c r="Z191" s="72">
        <f>Z189-Z161</f>
        <v>110</v>
      </c>
      <c r="AA191" s="72">
        <f>Z191/Z161</f>
        <v>0.44</v>
      </c>
      <c r="AB191" s="10"/>
      <c r="AC191" s="9"/>
    </row>
    <row r="194" ht="13.5" thickBot="1"/>
    <row r="195" spans="1:30" ht="29.25" customHeight="1" thickBot="1" thickTop="1">
      <c r="A195" s="188" t="s">
        <v>83</v>
      </c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9"/>
      <c r="M195" s="189"/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  <c r="X195" s="189"/>
      <c r="Y195" s="189"/>
      <c r="Z195" s="189"/>
      <c r="AA195" s="189"/>
      <c r="AB195" s="189"/>
      <c r="AC195" s="189"/>
      <c r="AD195" s="189"/>
    </row>
    <row r="196" spans="4:14" ht="14.25" thickBot="1" thickTop="1">
      <c r="D196" s="115"/>
      <c r="F196" s="6"/>
      <c r="H196" s="6"/>
      <c r="J196" s="6"/>
      <c r="L196" s="6"/>
      <c r="N196" s="6"/>
    </row>
    <row r="197" spans="1:30" ht="17.25" customHeight="1" thickBot="1">
      <c r="A197" s="138" t="s">
        <v>0</v>
      </c>
      <c r="B197" s="166" t="s">
        <v>1</v>
      </c>
      <c r="C197" s="153"/>
      <c r="D197" s="141" t="s">
        <v>78</v>
      </c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  <c r="X197" s="154"/>
      <c r="Y197" s="154"/>
      <c r="Z197" s="154"/>
      <c r="AA197" s="155"/>
      <c r="AB197" s="145" t="s">
        <v>21</v>
      </c>
      <c r="AC197" s="148" t="s">
        <v>22</v>
      </c>
      <c r="AD197" s="149"/>
    </row>
    <row r="198" spans="1:30" ht="21" customHeight="1" thickBot="1" thickTop="1">
      <c r="A198" s="138"/>
      <c r="B198" s="171"/>
      <c r="C198" s="138"/>
      <c r="D198" s="139" t="s">
        <v>4</v>
      </c>
      <c r="E198" s="140"/>
      <c r="F198" s="139" t="s">
        <v>5</v>
      </c>
      <c r="G198" s="140"/>
      <c r="H198" s="139" t="s">
        <v>25</v>
      </c>
      <c r="I198" s="140"/>
      <c r="J198" s="139" t="s">
        <v>26</v>
      </c>
      <c r="K198" s="140"/>
      <c r="L198" s="139" t="s">
        <v>27</v>
      </c>
      <c r="M198" s="140"/>
      <c r="N198" s="139" t="s">
        <v>28</v>
      </c>
      <c r="O198" s="140"/>
      <c r="P198" s="139" t="s">
        <v>29</v>
      </c>
      <c r="Q198" s="140"/>
      <c r="R198" s="139" t="s">
        <v>35</v>
      </c>
      <c r="S198" s="140"/>
      <c r="T198" s="139" t="s">
        <v>36</v>
      </c>
      <c r="U198" s="140"/>
      <c r="V198" s="139" t="s">
        <v>37</v>
      </c>
      <c r="W198" s="140"/>
      <c r="X198" s="139" t="s">
        <v>38</v>
      </c>
      <c r="Y198" s="140"/>
      <c r="Z198" s="159" t="s">
        <v>39</v>
      </c>
      <c r="AA198" s="160"/>
      <c r="AB198" s="146"/>
      <c r="AC198" s="150"/>
      <c r="AD198" s="151"/>
    </row>
    <row r="199" spans="1:30" ht="19.5" customHeight="1" thickBot="1" thickTop="1">
      <c r="A199" s="2"/>
      <c r="B199" s="1"/>
      <c r="C199" s="168" t="s">
        <v>34</v>
      </c>
      <c r="D199" s="179"/>
      <c r="E199" s="179"/>
      <c r="F199" s="179"/>
      <c r="G199" s="179"/>
      <c r="H199" s="179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T199" s="179"/>
      <c r="U199" s="179"/>
      <c r="V199" s="179"/>
      <c r="W199" s="179"/>
      <c r="X199" s="179"/>
      <c r="Y199" s="179"/>
      <c r="Z199" s="179"/>
      <c r="AA199" s="180"/>
      <c r="AB199" s="147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6"/>
      <c r="G200" s="4"/>
      <c r="H200" s="37"/>
      <c r="I200" s="16"/>
      <c r="J200" s="36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73"/>
      <c r="AC200" s="162"/>
      <c r="AD200" s="163"/>
    </row>
    <row r="201" spans="1:30" ht="27" customHeight="1" thickBot="1" thickTop="1">
      <c r="A201" s="138" t="s">
        <v>6</v>
      </c>
      <c r="B201" s="142" t="s">
        <v>7</v>
      </c>
      <c r="C201" s="7"/>
      <c r="D201" s="65">
        <v>12327</v>
      </c>
      <c r="E201" s="22" t="s">
        <v>24</v>
      </c>
      <c r="F201" s="65">
        <v>12468</v>
      </c>
      <c r="G201" s="22" t="s">
        <v>24</v>
      </c>
      <c r="H201" s="65">
        <v>12312</v>
      </c>
      <c r="I201" s="22" t="s">
        <v>24</v>
      </c>
      <c r="J201" s="65">
        <v>12267</v>
      </c>
      <c r="K201" s="22" t="s">
        <v>24</v>
      </c>
      <c r="L201" s="65">
        <v>12124</v>
      </c>
      <c r="M201" s="22" t="s">
        <v>24</v>
      </c>
      <c r="N201" s="65">
        <v>12115</v>
      </c>
      <c r="O201" s="22" t="s">
        <v>24</v>
      </c>
      <c r="P201" s="65">
        <v>11981</v>
      </c>
      <c r="Q201" s="22" t="s">
        <v>24</v>
      </c>
      <c r="R201" s="65">
        <v>12007</v>
      </c>
      <c r="S201" s="22" t="s">
        <v>24</v>
      </c>
      <c r="T201" s="65">
        <v>11920</v>
      </c>
      <c r="U201" s="22" t="s">
        <v>24</v>
      </c>
      <c r="V201" s="65">
        <v>12057</v>
      </c>
      <c r="W201" s="22" t="s">
        <v>24</v>
      </c>
      <c r="X201" s="65">
        <v>12073</v>
      </c>
      <c r="Y201" s="22" t="s">
        <v>24</v>
      </c>
      <c r="Z201" s="71">
        <v>12118</v>
      </c>
      <c r="AA201" s="49" t="s">
        <v>24</v>
      </c>
      <c r="AB201" s="178"/>
      <c r="AC201" s="194"/>
      <c r="AD201" s="57"/>
    </row>
    <row r="202" spans="1:29" ht="27" customHeight="1" thickBot="1" thickTop="1">
      <c r="A202" s="138"/>
      <c r="B202" s="143"/>
      <c r="C202" s="17" t="s">
        <v>19</v>
      </c>
      <c r="D202" s="75">
        <f>D201-Z173</f>
        <v>133</v>
      </c>
      <c r="E202" s="30">
        <f>D202/Z173</f>
        <v>0.010907003444316877</v>
      </c>
      <c r="F202" s="75">
        <f>F201-D201</f>
        <v>141</v>
      </c>
      <c r="G202" s="30">
        <f>F202/D201</f>
        <v>0.011438306157215868</v>
      </c>
      <c r="H202" s="75">
        <f>H201-F201</f>
        <v>-156</v>
      </c>
      <c r="I202" s="30">
        <f>H202/F201</f>
        <v>-0.012512030798845043</v>
      </c>
      <c r="J202" s="75">
        <f>J201-H201</f>
        <v>-45</v>
      </c>
      <c r="K202" s="30">
        <f>J202/H201</f>
        <v>-0.003654970760233918</v>
      </c>
      <c r="L202" s="75">
        <f>L201-J201</f>
        <v>-143</v>
      </c>
      <c r="M202" s="30">
        <f>L202/J201</f>
        <v>-0.011657291921415179</v>
      </c>
      <c r="N202" s="66">
        <f>N201-L201</f>
        <v>-9</v>
      </c>
      <c r="O202" s="42">
        <f>N202/L201</f>
        <v>-0.0007423292642692181</v>
      </c>
      <c r="P202" s="66">
        <f>P201-N201</f>
        <v>-134</v>
      </c>
      <c r="Q202" s="42">
        <f>P202/N201</f>
        <v>-0.011060668592653734</v>
      </c>
      <c r="R202" s="66">
        <f>R201-P201</f>
        <v>26</v>
      </c>
      <c r="S202" s="42">
        <f>R202/P201</f>
        <v>0.002170102662549036</v>
      </c>
      <c r="T202" s="66">
        <f>T201-R201</f>
        <v>-87</v>
      </c>
      <c r="U202" s="42">
        <f>T202/R201</f>
        <v>-0.00724577329890897</v>
      </c>
      <c r="V202" s="66">
        <f>V201-T201</f>
        <v>137</v>
      </c>
      <c r="W202" s="42">
        <f>V202/T201</f>
        <v>0.011493288590604027</v>
      </c>
      <c r="X202" s="66">
        <f>X201-V201</f>
        <v>16</v>
      </c>
      <c r="Y202" s="42">
        <f>X202/V201</f>
        <v>0.0013270299411130464</v>
      </c>
      <c r="Z202" s="72">
        <f>Z201-X201</f>
        <v>45</v>
      </c>
      <c r="AA202" s="54">
        <f>Z202/X201</f>
        <v>0.0037273254369253705</v>
      </c>
      <c r="AB202" s="10"/>
      <c r="AC202" s="9"/>
    </row>
    <row r="203" spans="1:29" ht="27" customHeight="1" thickBot="1" thickTop="1">
      <c r="A203" s="138"/>
      <c r="B203" s="144"/>
      <c r="C203" s="18" t="s">
        <v>20</v>
      </c>
      <c r="D203" s="67">
        <f>D201-D173</f>
        <v>62</v>
      </c>
      <c r="E203" s="31">
        <f>D203/D173</f>
        <v>0.005055034651447208</v>
      </c>
      <c r="F203" s="67">
        <f>F201-F173</f>
        <v>-32</v>
      </c>
      <c r="G203" s="31">
        <f>F203/F173</f>
        <v>-0.00256</v>
      </c>
      <c r="H203" s="67">
        <f>H201-H173</f>
        <v>-49</v>
      </c>
      <c r="I203" s="31">
        <f>H203/H173</f>
        <v>-0.003964080576005178</v>
      </c>
      <c r="J203" s="67">
        <f>J201-J173</f>
        <v>108</v>
      </c>
      <c r="K203" s="31">
        <f>J203/J173</f>
        <v>0.008882309400444115</v>
      </c>
      <c r="L203" s="67">
        <f>L201-L173</f>
        <v>130</v>
      </c>
      <c r="M203" s="31">
        <f>L203/L173</f>
        <v>0.010838752709688178</v>
      </c>
      <c r="N203" s="67">
        <f>N201-N173</f>
        <v>96</v>
      </c>
      <c r="O203" s="31">
        <f>N203/N173</f>
        <v>0.007987353357184458</v>
      </c>
      <c r="P203" s="67">
        <f>P201-P173</f>
        <v>-154</v>
      </c>
      <c r="Q203" s="31">
        <f>P203/P173</f>
        <v>-0.0126905644829007</v>
      </c>
      <c r="R203" s="67">
        <f>R201-R173</f>
        <v>-160</v>
      </c>
      <c r="S203" s="31">
        <f>R203/R173</f>
        <v>-0.013150324648639763</v>
      </c>
      <c r="T203" s="67">
        <f>T201-T173</f>
        <v>-206</v>
      </c>
      <c r="U203" s="31">
        <f>T203/T173</f>
        <v>-0.01698828962559789</v>
      </c>
      <c r="V203" s="67">
        <f>V201-V173</f>
        <v>-62</v>
      </c>
      <c r="W203" s="31">
        <f>V203/V173</f>
        <v>-0.0051159336578925655</v>
      </c>
      <c r="X203" s="67">
        <f>X201-X173</f>
        <v>2</v>
      </c>
      <c r="Y203" s="31">
        <f>X203/X173</f>
        <v>0.00016568635572860574</v>
      </c>
      <c r="Z203" s="72">
        <f>Z201-Z173</f>
        <v>-76</v>
      </c>
      <c r="AA203" s="54">
        <f>Z203/Z173</f>
        <v>-0.0062325733967525014</v>
      </c>
      <c r="AB203" s="10"/>
      <c r="AC203" s="43"/>
    </row>
    <row r="204" spans="1:30" ht="27" customHeight="1" thickBot="1" thickTop="1">
      <c r="A204" s="138" t="s">
        <v>8</v>
      </c>
      <c r="B204" s="142" t="s">
        <v>18</v>
      </c>
      <c r="C204" s="19"/>
      <c r="D204" s="68">
        <v>353</v>
      </c>
      <c r="E204" s="23" t="s">
        <v>24</v>
      </c>
      <c r="F204" s="68">
        <v>319</v>
      </c>
      <c r="G204" s="23" t="s">
        <v>24</v>
      </c>
      <c r="H204" s="68">
        <v>265</v>
      </c>
      <c r="I204" s="23" t="s">
        <v>24</v>
      </c>
      <c r="J204" s="68">
        <v>202</v>
      </c>
      <c r="K204" s="23" t="s">
        <v>24</v>
      </c>
      <c r="L204" s="68">
        <v>200</v>
      </c>
      <c r="M204" s="23" t="s">
        <v>24</v>
      </c>
      <c r="N204" s="68">
        <v>251</v>
      </c>
      <c r="O204" s="23" t="s">
        <v>24</v>
      </c>
      <c r="P204" s="68">
        <v>251</v>
      </c>
      <c r="Q204" s="23" t="s">
        <v>24</v>
      </c>
      <c r="R204" s="68">
        <v>262</v>
      </c>
      <c r="S204" s="23" t="s">
        <v>24</v>
      </c>
      <c r="T204" s="68">
        <v>378</v>
      </c>
      <c r="U204" s="23" t="s">
        <v>24</v>
      </c>
      <c r="V204" s="68">
        <v>312</v>
      </c>
      <c r="W204" s="23" t="s">
        <v>24</v>
      </c>
      <c r="X204" s="68">
        <v>278</v>
      </c>
      <c r="Y204" s="23" t="s">
        <v>24</v>
      </c>
      <c r="Z204" s="73">
        <v>422</v>
      </c>
      <c r="AA204" s="49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138"/>
      <c r="B205" s="143"/>
      <c r="C205" s="17" t="s">
        <v>19</v>
      </c>
      <c r="D205" s="75">
        <f>D204-Z176</f>
        <v>-132</v>
      </c>
      <c r="E205" s="30">
        <f>D205/Z176</f>
        <v>-0.2721649484536082</v>
      </c>
      <c r="F205" s="75">
        <f>F204-D204</f>
        <v>-34</v>
      </c>
      <c r="G205" s="30">
        <f>F205/D204</f>
        <v>-0.09631728045325778</v>
      </c>
      <c r="H205" s="75">
        <f>H204-F204</f>
        <v>-54</v>
      </c>
      <c r="I205" s="30">
        <f>H205/F204</f>
        <v>-0.16927899686520376</v>
      </c>
      <c r="J205" s="75">
        <f>J204-H204</f>
        <v>-63</v>
      </c>
      <c r="K205" s="30">
        <f>J205/H204</f>
        <v>-0.23773584905660378</v>
      </c>
      <c r="L205" s="75">
        <f>L204-J204</f>
        <v>-2</v>
      </c>
      <c r="M205" s="30">
        <f>L205/J204</f>
        <v>-0.009900990099009901</v>
      </c>
      <c r="N205" s="66">
        <f>N204-L204</f>
        <v>51</v>
      </c>
      <c r="O205" s="42">
        <f>N205/L204</f>
        <v>0.255</v>
      </c>
      <c r="P205" s="66">
        <f>P204-N204</f>
        <v>0</v>
      </c>
      <c r="Q205" s="42">
        <f>P205/N204</f>
        <v>0</v>
      </c>
      <c r="R205" s="66">
        <f>R204-P204</f>
        <v>11</v>
      </c>
      <c r="S205" s="42">
        <f>R205/P204</f>
        <v>0.043824701195219126</v>
      </c>
      <c r="T205" s="66">
        <f>T204-R204</f>
        <v>116</v>
      </c>
      <c r="U205" s="42">
        <f>T205/R204</f>
        <v>0.44274809160305345</v>
      </c>
      <c r="V205" s="66">
        <f>V204-T204</f>
        <v>-66</v>
      </c>
      <c r="W205" s="42">
        <f>V205/T204</f>
        <v>-0.1746031746031746</v>
      </c>
      <c r="X205" s="66">
        <f>X204-V204</f>
        <v>-34</v>
      </c>
      <c r="Y205" s="42">
        <f>X205/V204</f>
        <v>-0.10897435897435898</v>
      </c>
      <c r="Z205" s="72">
        <f>Z204-X204</f>
        <v>144</v>
      </c>
      <c r="AA205" s="54">
        <f>Z205/X204</f>
        <v>0.5179856115107914</v>
      </c>
      <c r="AB205" s="102">
        <f>AB204-D204-F204-H204-J204-L204-N204-P204-R204-T204-V204-X204</f>
        <v>422</v>
      </c>
      <c r="AC205" s="48"/>
      <c r="AD205" s="77"/>
    </row>
    <row r="206" spans="1:30" ht="27" customHeight="1" thickBot="1" thickTop="1">
      <c r="A206" s="138"/>
      <c r="B206" s="144"/>
      <c r="C206" s="18" t="s">
        <v>20</v>
      </c>
      <c r="D206" s="67">
        <f>D204-D176</f>
        <v>41</v>
      </c>
      <c r="E206" s="31">
        <f>D206/D176</f>
        <v>0.13141025641025642</v>
      </c>
      <c r="F206" s="67">
        <f>F204-F176</f>
        <v>37</v>
      </c>
      <c r="G206" s="31">
        <f>F206/F176</f>
        <v>0.13120567375886524</v>
      </c>
      <c r="H206" s="67">
        <f>H204-H176</f>
        <v>17</v>
      </c>
      <c r="I206" s="31">
        <f>H206/H176</f>
        <v>0.06854838709677419</v>
      </c>
      <c r="J206" s="67">
        <f>J204-J176</f>
        <v>-7</v>
      </c>
      <c r="K206" s="31">
        <f>J206/J176</f>
        <v>-0.03349282296650718</v>
      </c>
      <c r="L206" s="67">
        <f>L204-L176</f>
        <v>30</v>
      </c>
      <c r="M206" s="31">
        <f>L206/L176</f>
        <v>0.17647058823529413</v>
      </c>
      <c r="N206" s="67">
        <f>N204-N176</f>
        <v>-24</v>
      </c>
      <c r="O206" s="31">
        <f>N206/N176</f>
        <v>-0.08727272727272728</v>
      </c>
      <c r="P206" s="67">
        <f>P204-P176</f>
        <v>-91</v>
      </c>
      <c r="Q206" s="31">
        <f>P206/P176</f>
        <v>-0.26608187134502925</v>
      </c>
      <c r="R206" s="67">
        <f>R204-R176</f>
        <v>-40</v>
      </c>
      <c r="S206" s="31">
        <f>R206/R176</f>
        <v>-0.13245033112582782</v>
      </c>
      <c r="T206" s="67">
        <f>T204-T176</f>
        <v>52</v>
      </c>
      <c r="U206" s="31">
        <f>T206/T176</f>
        <v>0.15950920245398773</v>
      </c>
      <c r="V206" s="67">
        <f>V204-V176</f>
        <v>-2</v>
      </c>
      <c r="W206" s="31">
        <f>V206/V176</f>
        <v>-0.006369426751592357</v>
      </c>
      <c r="X206" s="67">
        <f>X204-X176</f>
        <v>-63</v>
      </c>
      <c r="Y206" s="31">
        <f>X206/X176</f>
        <v>-0.18475073313782991</v>
      </c>
      <c r="Z206" s="72">
        <f>Z204-Z176</f>
        <v>-63</v>
      </c>
      <c r="AA206" s="54">
        <f>Z206/Z176</f>
        <v>-0.12989690721649486</v>
      </c>
      <c r="AB206" s="28"/>
      <c r="AC206" s="76"/>
      <c r="AD206" s="47"/>
    </row>
    <row r="207" spans="1:30" ht="27" customHeight="1" thickBot="1" thickTop="1">
      <c r="A207" s="138" t="s">
        <v>9</v>
      </c>
      <c r="B207" s="142" t="s">
        <v>16</v>
      </c>
      <c r="C207" s="20"/>
      <c r="D207" s="69">
        <v>138</v>
      </c>
      <c r="E207" s="23" t="s">
        <v>24</v>
      </c>
      <c r="F207" s="69">
        <v>101</v>
      </c>
      <c r="G207" s="23" t="s">
        <v>24</v>
      </c>
      <c r="H207" s="69">
        <v>161</v>
      </c>
      <c r="I207" s="23" t="s">
        <v>24</v>
      </c>
      <c r="J207" s="69">
        <v>121</v>
      </c>
      <c r="K207" s="23" t="s">
        <v>24</v>
      </c>
      <c r="L207" s="69">
        <v>129</v>
      </c>
      <c r="M207" s="23" t="s">
        <v>24</v>
      </c>
      <c r="N207" s="69">
        <v>115</v>
      </c>
      <c r="O207" s="23" t="s">
        <v>24</v>
      </c>
      <c r="P207" s="69">
        <v>128</v>
      </c>
      <c r="Q207" s="23" t="s">
        <v>24</v>
      </c>
      <c r="R207" s="69">
        <v>87</v>
      </c>
      <c r="S207" s="23" t="s">
        <v>24</v>
      </c>
      <c r="T207" s="69">
        <v>134</v>
      </c>
      <c r="U207" s="23" t="s">
        <v>24</v>
      </c>
      <c r="V207" s="69">
        <v>84</v>
      </c>
      <c r="W207" s="23" t="s">
        <v>24</v>
      </c>
      <c r="X207" s="69">
        <v>94</v>
      </c>
      <c r="Y207" s="23" t="s">
        <v>24</v>
      </c>
      <c r="Z207" s="74">
        <v>124</v>
      </c>
      <c r="AA207" s="49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138"/>
      <c r="B208" s="143"/>
      <c r="C208" s="21" t="s">
        <v>19</v>
      </c>
      <c r="D208" s="75">
        <f>D207-Z179</f>
        <v>-30</v>
      </c>
      <c r="E208" s="30">
        <f>D208/Z179</f>
        <v>-0.17857142857142858</v>
      </c>
      <c r="F208" s="75">
        <f>F207-D207</f>
        <v>-37</v>
      </c>
      <c r="G208" s="30">
        <f>F208/D207</f>
        <v>-0.26811594202898553</v>
      </c>
      <c r="H208" s="75">
        <f>H207-F207</f>
        <v>60</v>
      </c>
      <c r="I208" s="30">
        <f>H208/F207</f>
        <v>0.594059405940594</v>
      </c>
      <c r="J208" s="75">
        <f>J207-H207</f>
        <v>-40</v>
      </c>
      <c r="K208" s="30">
        <f>J208/H207</f>
        <v>-0.2484472049689441</v>
      </c>
      <c r="L208" s="75">
        <f>L207-J207</f>
        <v>8</v>
      </c>
      <c r="M208" s="30">
        <f>L208/J207</f>
        <v>0.06611570247933884</v>
      </c>
      <c r="N208" s="66">
        <f>N207-L207</f>
        <v>-14</v>
      </c>
      <c r="O208" s="42">
        <f>N208/L207</f>
        <v>-0.10852713178294573</v>
      </c>
      <c r="P208" s="66">
        <f>P207-N207</f>
        <v>13</v>
      </c>
      <c r="Q208" s="42">
        <f>P208/N207</f>
        <v>0.11304347826086956</v>
      </c>
      <c r="R208" s="66">
        <f>R207-P207</f>
        <v>-41</v>
      </c>
      <c r="S208" s="42">
        <f>R208/P207</f>
        <v>-0.3203125</v>
      </c>
      <c r="T208" s="66">
        <f>T207-R207</f>
        <v>47</v>
      </c>
      <c r="U208" s="42">
        <f>T208/R207</f>
        <v>0.5402298850574713</v>
      </c>
      <c r="V208" s="66">
        <f>V207-T207</f>
        <v>-50</v>
      </c>
      <c r="W208" s="42">
        <f>V208/T207</f>
        <v>-0.373134328358209</v>
      </c>
      <c r="X208" s="66">
        <f>X207-V207</f>
        <v>10</v>
      </c>
      <c r="Y208" s="42">
        <f>X208/V207</f>
        <v>0.11904761904761904</v>
      </c>
      <c r="Z208" s="72">
        <f>Z207-X207</f>
        <v>30</v>
      </c>
      <c r="AA208" s="54">
        <f>Z208/X207</f>
        <v>0.3191489361702128</v>
      </c>
      <c r="AB208" s="102">
        <f>AB207-D207-F207-H207-J207-L207-N207-P207-R207-T207-V207-X207</f>
        <v>124</v>
      </c>
      <c r="AC208" s="48"/>
      <c r="AD208" s="77"/>
    </row>
    <row r="209" spans="1:30" ht="27" customHeight="1" thickBot="1" thickTop="1">
      <c r="A209" s="138"/>
      <c r="B209" s="144"/>
      <c r="C209" s="18" t="s">
        <v>20</v>
      </c>
      <c r="D209" s="67">
        <f>D207-D179</f>
        <v>-26</v>
      </c>
      <c r="E209" s="31">
        <f>D209/D179</f>
        <v>-0.15853658536585366</v>
      </c>
      <c r="F209" s="67">
        <f>F208-F179</f>
        <v>-122</v>
      </c>
      <c r="G209" s="31">
        <f>F209/F179</f>
        <v>-1.4352941176470588</v>
      </c>
      <c r="H209" s="67">
        <f>H208-H179</f>
        <v>-81</v>
      </c>
      <c r="I209" s="31">
        <f>H209/H179</f>
        <v>-0.574468085106383</v>
      </c>
      <c r="J209" s="67">
        <f>J208-J179</f>
        <v>-210</v>
      </c>
      <c r="K209" s="31">
        <f>J209/J179</f>
        <v>-1.2352941176470589</v>
      </c>
      <c r="L209" s="67">
        <f>L208-L179</f>
        <v>-139</v>
      </c>
      <c r="M209" s="31">
        <f>L209/L179</f>
        <v>-0.9455782312925171</v>
      </c>
      <c r="N209" s="67">
        <f>N208-N179</f>
        <v>-132</v>
      </c>
      <c r="O209" s="31">
        <f>N209/N179</f>
        <v>-1.11864406779661</v>
      </c>
      <c r="P209" s="67">
        <f>P208-P179</f>
        <v>-95</v>
      </c>
      <c r="Q209" s="31">
        <f>P209/P179</f>
        <v>-0.8796296296296297</v>
      </c>
      <c r="R209" s="67">
        <f>R208-R179</f>
        <v>-152</v>
      </c>
      <c r="S209" s="31">
        <f>R209/R179</f>
        <v>-1.3693693693693694</v>
      </c>
      <c r="T209" s="67">
        <f>T208-T179</f>
        <v>-76</v>
      </c>
      <c r="U209" s="31">
        <f>T209/T179</f>
        <v>-0.6178861788617886</v>
      </c>
      <c r="V209" s="67">
        <f>V208-V179</f>
        <v>-177</v>
      </c>
      <c r="W209" s="31">
        <f>V209/V179</f>
        <v>-1.3937007874015748</v>
      </c>
      <c r="X209" s="67">
        <f>X208-X179</f>
        <v>-97</v>
      </c>
      <c r="Y209" s="31">
        <f>X209/X179</f>
        <v>-0.9065420560747663</v>
      </c>
      <c r="Z209" s="72">
        <f>Z208-Z179</f>
        <v>-138</v>
      </c>
      <c r="AA209" s="54">
        <f>Z209/Z179</f>
        <v>-0.8214285714285714</v>
      </c>
      <c r="AB209" s="28"/>
      <c r="AC209" s="48"/>
      <c r="AD209" s="47"/>
    </row>
    <row r="210" spans="1:30" ht="27" customHeight="1" thickBot="1" thickTop="1">
      <c r="A210" s="138" t="s">
        <v>10</v>
      </c>
      <c r="B210" s="142" t="s">
        <v>17</v>
      </c>
      <c r="C210" s="20"/>
      <c r="D210" s="69">
        <v>0</v>
      </c>
      <c r="E210" s="23" t="s">
        <v>24</v>
      </c>
      <c r="F210" s="69">
        <v>0</v>
      </c>
      <c r="G210" s="23" t="s">
        <v>24</v>
      </c>
      <c r="H210" s="69">
        <v>0</v>
      </c>
      <c r="I210" s="23" t="s">
        <v>24</v>
      </c>
      <c r="J210" s="69">
        <v>0</v>
      </c>
      <c r="K210" s="23" t="s">
        <v>24</v>
      </c>
      <c r="L210" s="69">
        <v>0</v>
      </c>
      <c r="M210" s="23" t="s">
        <v>24</v>
      </c>
      <c r="N210" s="69">
        <v>0</v>
      </c>
      <c r="O210" s="23" t="s">
        <v>24</v>
      </c>
      <c r="P210" s="69">
        <v>0</v>
      </c>
      <c r="Q210" s="23" t="s">
        <v>24</v>
      </c>
      <c r="R210" s="69">
        <v>0</v>
      </c>
      <c r="S210" s="23" t="s">
        <v>24</v>
      </c>
      <c r="T210" s="69">
        <v>0</v>
      </c>
      <c r="U210" s="23" t="s">
        <v>24</v>
      </c>
      <c r="V210" s="69">
        <v>0</v>
      </c>
      <c r="W210" s="23" t="s">
        <v>24</v>
      </c>
      <c r="X210" s="69">
        <v>0</v>
      </c>
      <c r="Y210" s="23" t="s">
        <v>24</v>
      </c>
      <c r="Z210" s="74">
        <v>0</v>
      </c>
      <c r="AA210" s="49" t="s">
        <v>24</v>
      </c>
      <c r="AB210" s="27">
        <f>D210+F210+H210+J210+L210+N210+P210+R210+T210+V210+X210</f>
        <v>0</v>
      </c>
      <c r="AC210" s="44"/>
      <c r="AD210" s="45"/>
    </row>
    <row r="211" spans="1:30" ht="27" customHeight="1" thickBot="1" thickTop="1">
      <c r="A211" s="138"/>
      <c r="B211" s="143"/>
      <c r="C211" s="21" t="s">
        <v>19</v>
      </c>
      <c r="D211" s="75">
        <f>D210-Z182</f>
        <v>0</v>
      </c>
      <c r="E211" s="30"/>
      <c r="F211" s="75">
        <f>F210-D210</f>
        <v>0</v>
      </c>
      <c r="G211" s="30"/>
      <c r="H211" s="75">
        <f>H210-F210</f>
        <v>0</v>
      </c>
      <c r="I211" s="30"/>
      <c r="J211" s="75">
        <f>J210-H210</f>
        <v>0</v>
      </c>
      <c r="K211" s="30"/>
      <c r="L211" s="75">
        <f>L210-J210</f>
        <v>0</v>
      </c>
      <c r="M211" s="30"/>
      <c r="N211" s="66">
        <f>N210-L210</f>
        <v>0</v>
      </c>
      <c r="O211" s="42"/>
      <c r="P211" s="66">
        <f>P210-N210</f>
        <v>0</v>
      </c>
      <c r="Q211" s="42"/>
      <c r="R211" s="66">
        <f>R210-P210</f>
        <v>0</v>
      </c>
      <c r="S211" s="42"/>
      <c r="T211" s="66">
        <f>T210-R210</f>
        <v>0</v>
      </c>
      <c r="U211" s="42"/>
      <c r="V211" s="66">
        <f>V210-T210</f>
        <v>0</v>
      </c>
      <c r="W211" s="42"/>
      <c r="X211" s="66">
        <f>X210-V210</f>
        <v>0</v>
      </c>
      <c r="Y211" s="42"/>
      <c r="Z211" s="72">
        <f>Z210-X210</f>
        <v>0</v>
      </c>
      <c r="AA211" s="72"/>
      <c r="AB211" s="28"/>
      <c r="AC211" s="46"/>
      <c r="AD211" s="77"/>
    </row>
    <row r="212" spans="1:30" ht="27" customHeight="1" thickBot="1" thickTop="1">
      <c r="A212" s="138"/>
      <c r="B212" s="144"/>
      <c r="C212" s="18" t="s">
        <v>20</v>
      </c>
      <c r="D212" s="67">
        <f>D210-D182</f>
        <v>0</v>
      </c>
      <c r="E212" s="31"/>
      <c r="F212" s="67">
        <f>F210-F182</f>
        <v>0</v>
      </c>
      <c r="G212" s="31"/>
      <c r="H212" s="67">
        <f>H210-H182</f>
        <v>0</v>
      </c>
      <c r="I212" s="31"/>
      <c r="J212" s="67">
        <f>J210-J182</f>
        <v>0</v>
      </c>
      <c r="K212" s="31"/>
      <c r="L212" s="67">
        <f>L210-L182</f>
        <v>0</v>
      </c>
      <c r="M212" s="31"/>
      <c r="N212" s="67">
        <f>N210-N182</f>
        <v>0</v>
      </c>
      <c r="O212" s="31"/>
      <c r="P212" s="67">
        <f>P210-P182</f>
        <v>0</v>
      </c>
      <c r="Q212" s="31"/>
      <c r="R212" s="67">
        <f>R210-R182</f>
        <v>0</v>
      </c>
      <c r="S212" s="31"/>
      <c r="T212" s="67">
        <f>T210-T182</f>
        <v>0</v>
      </c>
      <c r="U212" s="31"/>
      <c r="V212" s="67">
        <f>V210-V182</f>
        <v>0</v>
      </c>
      <c r="W212" s="31"/>
      <c r="X212" s="67">
        <f>X210-X182</f>
        <v>0</v>
      </c>
      <c r="Y212" s="31"/>
      <c r="Z212" s="72">
        <f>Z210-Z182</f>
        <v>0</v>
      </c>
      <c r="AA212" s="72"/>
      <c r="AB212" s="28"/>
      <c r="AC212" s="76"/>
      <c r="AD212" s="47"/>
    </row>
    <row r="213" spans="1:30" ht="27" customHeight="1" thickBot="1" thickTop="1">
      <c r="A213" s="138" t="s">
        <v>11</v>
      </c>
      <c r="B213" s="142" t="s">
        <v>15</v>
      </c>
      <c r="C213" s="20"/>
      <c r="D213" s="69">
        <v>176</v>
      </c>
      <c r="E213" s="23" t="s">
        <v>24</v>
      </c>
      <c r="F213" s="69">
        <v>111</v>
      </c>
      <c r="G213" s="23" t="s">
        <v>24</v>
      </c>
      <c r="H213" s="69">
        <v>82</v>
      </c>
      <c r="I213" s="23" t="s">
        <v>24</v>
      </c>
      <c r="J213" s="69">
        <v>69</v>
      </c>
      <c r="K213" s="23" t="s">
        <v>24</v>
      </c>
      <c r="L213" s="69">
        <v>82</v>
      </c>
      <c r="M213" s="23" t="s">
        <v>24</v>
      </c>
      <c r="N213" s="69">
        <v>52</v>
      </c>
      <c r="O213" s="23" t="s">
        <v>24</v>
      </c>
      <c r="P213" s="69">
        <v>45</v>
      </c>
      <c r="Q213" s="23" t="s">
        <v>24</v>
      </c>
      <c r="R213" s="69">
        <v>48</v>
      </c>
      <c r="S213" s="23" t="s">
        <v>24</v>
      </c>
      <c r="T213" s="69">
        <v>99</v>
      </c>
      <c r="U213" s="23" t="s">
        <v>24</v>
      </c>
      <c r="V213" s="69">
        <v>52</v>
      </c>
      <c r="W213" s="23" t="s">
        <v>24</v>
      </c>
      <c r="X213" s="112">
        <v>51</v>
      </c>
      <c r="Y213" s="23" t="s">
        <v>24</v>
      </c>
      <c r="Z213" s="74">
        <v>150</v>
      </c>
      <c r="AA213" s="49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138"/>
      <c r="B214" s="143"/>
      <c r="C214" s="21" t="s">
        <v>19</v>
      </c>
      <c r="D214" s="75">
        <f>D213-Z185</f>
        <v>-103</v>
      </c>
      <c r="E214" s="30">
        <f>D214/Z185</f>
        <v>-0.36917562724014336</v>
      </c>
      <c r="F214" s="75">
        <f>F213-D213</f>
        <v>-65</v>
      </c>
      <c r="G214" s="30">
        <f>F214/D213</f>
        <v>-0.3693181818181818</v>
      </c>
      <c r="H214" s="75">
        <f>H213-F213</f>
        <v>-29</v>
      </c>
      <c r="I214" s="30">
        <f>H214/F213</f>
        <v>-0.26126126126126126</v>
      </c>
      <c r="J214" s="75">
        <f>J213-H213</f>
        <v>-13</v>
      </c>
      <c r="K214" s="30">
        <f>J214/H213</f>
        <v>-0.15853658536585366</v>
      </c>
      <c r="L214" s="75">
        <f>L213-J213</f>
        <v>13</v>
      </c>
      <c r="M214" s="30">
        <f>L214/J213</f>
        <v>0.18840579710144928</v>
      </c>
      <c r="N214" s="66">
        <f>N213-L213</f>
        <v>-30</v>
      </c>
      <c r="O214" s="42">
        <f>N214/L213</f>
        <v>-0.36585365853658536</v>
      </c>
      <c r="P214" s="66">
        <f>P213-N213</f>
        <v>-7</v>
      </c>
      <c r="Q214" s="42">
        <f>P214/N213</f>
        <v>-0.1346153846153846</v>
      </c>
      <c r="R214" s="66">
        <f>R213-P213</f>
        <v>3</v>
      </c>
      <c r="S214" s="42">
        <f>R214/P213</f>
        <v>0.06666666666666667</v>
      </c>
      <c r="T214" s="66">
        <f>T213-R213</f>
        <v>51</v>
      </c>
      <c r="U214" s="42">
        <f>T214/R213</f>
        <v>1.0625</v>
      </c>
      <c r="V214" s="66">
        <f>V213-T213</f>
        <v>-47</v>
      </c>
      <c r="W214" s="42">
        <f>V214/T213</f>
        <v>-0.47474747474747475</v>
      </c>
      <c r="X214" s="66">
        <f>X213-V213</f>
        <v>-1</v>
      </c>
      <c r="Y214" s="42">
        <f>X214/V213</f>
        <v>-0.019230769230769232</v>
      </c>
      <c r="Z214" s="72">
        <f>Z213-X213</f>
        <v>99</v>
      </c>
      <c r="AA214" s="72">
        <f>Z214/X213</f>
        <v>1.9411764705882353</v>
      </c>
      <c r="AB214" s="102">
        <f>AB213-D213-F213-H213-J213-L213-N213-P213-R213-T213-V213-X213</f>
        <v>150</v>
      </c>
      <c r="AC214" s="12"/>
      <c r="AD214" s="77"/>
    </row>
    <row r="215" spans="1:29" ht="27" customHeight="1" thickBot="1" thickTop="1">
      <c r="A215" s="138"/>
      <c r="B215" s="144"/>
      <c r="C215" s="18" t="s">
        <v>20</v>
      </c>
      <c r="D215" s="67">
        <f>D213-D185</f>
        <v>62</v>
      </c>
      <c r="E215" s="31">
        <f>D215/D185</f>
        <v>0.543859649122807</v>
      </c>
      <c r="F215" s="67">
        <f>F213-F185</f>
        <v>50</v>
      </c>
      <c r="G215" s="31">
        <f>F215/F185</f>
        <v>0.819672131147541</v>
      </c>
      <c r="H215" s="67">
        <f>H213-H185</f>
        <v>27</v>
      </c>
      <c r="I215" s="31">
        <f>H215/H185</f>
        <v>0.4909090909090909</v>
      </c>
      <c r="J215" s="67">
        <f>J213-J185</f>
        <v>4</v>
      </c>
      <c r="K215" s="31">
        <f>J215/J185</f>
        <v>0.06153846153846154</v>
      </c>
      <c r="L215" s="67">
        <f>L213-L185</f>
        <v>33</v>
      </c>
      <c r="M215" s="31">
        <f>L215/L185</f>
        <v>0.673469387755102</v>
      </c>
      <c r="N215" s="67">
        <f>N213-N185</f>
        <v>-7</v>
      </c>
      <c r="O215" s="31">
        <f>N215/N185</f>
        <v>-0.11864406779661017</v>
      </c>
      <c r="P215" s="67">
        <f>P213-P185</f>
        <v>-28</v>
      </c>
      <c r="Q215" s="31">
        <f>P215/P185</f>
        <v>-0.3835616438356164</v>
      </c>
      <c r="R215" s="67">
        <f>R213-R185</f>
        <v>-34</v>
      </c>
      <c r="S215" s="31">
        <f>R215/R185</f>
        <v>-0.4146341463414634</v>
      </c>
      <c r="T215" s="67">
        <f>T213-T185</f>
        <v>21</v>
      </c>
      <c r="U215" s="31">
        <f>T215/T185</f>
        <v>0.2692307692307692</v>
      </c>
      <c r="V215" s="67">
        <f>V213-V185</f>
        <v>-37</v>
      </c>
      <c r="W215" s="31">
        <f>V215/V185</f>
        <v>-0.4157303370786517</v>
      </c>
      <c r="X215" s="67">
        <f>X213-X185</f>
        <v>-63</v>
      </c>
      <c r="Y215" s="31">
        <f>X215/X185</f>
        <v>-0.5526315789473685</v>
      </c>
      <c r="Z215" s="72">
        <f>Z213-Z185</f>
        <v>-129</v>
      </c>
      <c r="AA215" s="72">
        <f>Z215/Z185</f>
        <v>-0.46236559139784944</v>
      </c>
      <c r="AB215" s="10"/>
      <c r="AC215" s="9"/>
    </row>
    <row r="216" spans="1:29" ht="27" customHeight="1" thickBot="1">
      <c r="A216" s="168" t="s">
        <v>12</v>
      </c>
      <c r="B216" s="179"/>
      <c r="C216" s="179"/>
      <c r="D216" s="179"/>
      <c r="E216" s="179"/>
      <c r="F216" s="179"/>
      <c r="G216" s="179"/>
      <c r="H216" s="179"/>
      <c r="I216" s="179"/>
      <c r="J216" s="179"/>
      <c r="K216" s="179"/>
      <c r="L216" s="179"/>
      <c r="M216" s="179"/>
      <c r="N216" s="179"/>
      <c r="O216" s="179"/>
      <c r="P216" s="179"/>
      <c r="Q216" s="179"/>
      <c r="R216" s="179"/>
      <c r="S216" s="179"/>
      <c r="T216" s="179"/>
      <c r="U216" s="179"/>
      <c r="V216" s="179"/>
      <c r="W216" s="179"/>
      <c r="X216" s="179"/>
      <c r="Y216" s="179"/>
      <c r="Z216" s="179"/>
      <c r="AA216" s="179"/>
      <c r="AB216" s="10"/>
      <c r="AC216" s="9"/>
    </row>
    <row r="217" spans="1:29" ht="27" customHeight="1" thickBot="1">
      <c r="A217" s="138" t="s">
        <v>13</v>
      </c>
      <c r="B217" s="142" t="s">
        <v>14</v>
      </c>
      <c r="C217" s="5"/>
      <c r="D217" s="69">
        <v>341</v>
      </c>
      <c r="E217" s="23" t="s">
        <v>24</v>
      </c>
      <c r="F217" s="69">
        <v>190</v>
      </c>
      <c r="G217" s="23" t="s">
        <v>24</v>
      </c>
      <c r="H217" s="69">
        <v>201</v>
      </c>
      <c r="I217" s="23" t="s">
        <v>24</v>
      </c>
      <c r="J217" s="69">
        <v>180</v>
      </c>
      <c r="K217" s="23" t="s">
        <v>24</v>
      </c>
      <c r="L217" s="69">
        <v>162</v>
      </c>
      <c r="M217" s="23" t="s">
        <v>24</v>
      </c>
      <c r="N217" s="69">
        <v>172</v>
      </c>
      <c r="O217" s="23" t="s">
        <v>24</v>
      </c>
      <c r="P217" s="69">
        <v>160</v>
      </c>
      <c r="Q217" s="23" t="s">
        <v>24</v>
      </c>
      <c r="R217" s="69">
        <v>121</v>
      </c>
      <c r="S217" s="23" t="s">
        <v>24</v>
      </c>
      <c r="T217" s="69">
        <v>125</v>
      </c>
      <c r="U217" s="23" t="s">
        <v>24</v>
      </c>
      <c r="V217" s="69">
        <v>131</v>
      </c>
      <c r="W217" s="23" t="s">
        <v>24</v>
      </c>
      <c r="X217" s="69">
        <v>115</v>
      </c>
      <c r="Y217" s="23" t="s">
        <v>24</v>
      </c>
      <c r="Z217" s="82">
        <v>177</v>
      </c>
      <c r="AA217" s="83" t="s">
        <v>24</v>
      </c>
      <c r="AB217" s="10"/>
      <c r="AC217" s="9"/>
    </row>
    <row r="218" spans="1:29" ht="27" customHeight="1" thickBot="1" thickTop="1">
      <c r="A218" s="138"/>
      <c r="B218" s="143"/>
      <c r="C218" s="21" t="s">
        <v>19</v>
      </c>
      <c r="D218" s="75">
        <f>D217-Z189</f>
        <v>-19</v>
      </c>
      <c r="E218" s="30">
        <f>D218/Z189</f>
        <v>-0.05277777777777778</v>
      </c>
      <c r="F218" s="75">
        <f>F217-D217</f>
        <v>-151</v>
      </c>
      <c r="G218" s="30">
        <f>F218/D217</f>
        <v>-0.44281524926686217</v>
      </c>
      <c r="H218" s="75">
        <f>H217-F217</f>
        <v>11</v>
      </c>
      <c r="I218" s="30">
        <f>H218/F217</f>
        <v>0.05789473684210526</v>
      </c>
      <c r="J218" s="75">
        <f>J217-H217</f>
        <v>-21</v>
      </c>
      <c r="K218" s="30">
        <f>J218/H217</f>
        <v>-0.1044776119402985</v>
      </c>
      <c r="L218" s="75">
        <f>L217-J217</f>
        <v>-18</v>
      </c>
      <c r="M218" s="30">
        <f>L218/J217</f>
        <v>-0.1</v>
      </c>
      <c r="N218" s="66">
        <f>N217-L217</f>
        <v>10</v>
      </c>
      <c r="O218" s="42">
        <f>N218/L217</f>
        <v>0.06172839506172839</v>
      </c>
      <c r="P218" s="66">
        <f>P217-N217</f>
        <v>-12</v>
      </c>
      <c r="Q218" s="42">
        <f>P218/N217</f>
        <v>-0.06976744186046512</v>
      </c>
      <c r="R218" s="66">
        <f>R217-P217</f>
        <v>-39</v>
      </c>
      <c r="S218" s="42">
        <f>R218/P217</f>
        <v>-0.24375</v>
      </c>
      <c r="T218" s="66">
        <f>T217-R217</f>
        <v>4</v>
      </c>
      <c r="U218" s="42">
        <f>T218/R217</f>
        <v>0.03305785123966942</v>
      </c>
      <c r="V218" s="66">
        <f>V217-T217</f>
        <v>6</v>
      </c>
      <c r="W218" s="42">
        <f>V218/T217</f>
        <v>0.048</v>
      </c>
      <c r="X218" s="66">
        <f>X217-V217</f>
        <v>-16</v>
      </c>
      <c r="Y218" s="42">
        <f>X218/V217</f>
        <v>-0.12213740458015267</v>
      </c>
      <c r="Z218" s="72">
        <f>Z217-X217</f>
        <v>62</v>
      </c>
      <c r="AA218" s="72">
        <f>Z218/X217</f>
        <v>0.5391304347826087</v>
      </c>
      <c r="AB218" s="10"/>
      <c r="AC218" s="9"/>
    </row>
    <row r="219" spans="1:29" ht="27" customHeight="1" thickBot="1" thickTop="1">
      <c r="A219" s="138"/>
      <c r="B219" s="144"/>
      <c r="C219" s="18" t="s">
        <v>20</v>
      </c>
      <c r="D219" s="67">
        <f>D217-D189</f>
        <v>112</v>
      </c>
      <c r="E219" s="31">
        <f>D219/D189</f>
        <v>0.4890829694323144</v>
      </c>
      <c r="F219" s="67">
        <f>F217-F189</f>
        <v>6</v>
      </c>
      <c r="G219" s="31">
        <f>F219/F189</f>
        <v>0.03260869565217391</v>
      </c>
      <c r="H219" s="67">
        <f>H217-H189</f>
        <v>36</v>
      </c>
      <c r="I219" s="31">
        <f>H219/H189</f>
        <v>0.21818181818181817</v>
      </c>
      <c r="J219" s="67">
        <f>J217-J189</f>
        <v>23</v>
      </c>
      <c r="K219" s="31">
        <f>J219/J189</f>
        <v>0.1464968152866242</v>
      </c>
      <c r="L219" s="67">
        <f>L217-L189</f>
        <v>3</v>
      </c>
      <c r="M219" s="31">
        <f>L219/L189</f>
        <v>0.018867924528301886</v>
      </c>
      <c r="N219" s="67">
        <f>N217-N189</f>
        <v>41</v>
      </c>
      <c r="O219" s="31">
        <f>N219/N189</f>
        <v>0.31297709923664124</v>
      </c>
      <c r="P219" s="67">
        <f>P217-P189</f>
        <v>27</v>
      </c>
      <c r="Q219" s="31">
        <f>P219/P189</f>
        <v>0.20300751879699247</v>
      </c>
      <c r="R219" s="67">
        <f>R217-R189</f>
        <v>-34</v>
      </c>
      <c r="S219" s="31">
        <f>R219/R189</f>
        <v>-0.21935483870967742</v>
      </c>
      <c r="T219" s="67">
        <f>T217-T189</f>
        <v>0</v>
      </c>
      <c r="U219" s="31">
        <f>T219/T189</f>
        <v>0</v>
      </c>
      <c r="V219" s="67">
        <f>V217-V189</f>
        <v>2</v>
      </c>
      <c r="W219" s="31">
        <f>V219/V189</f>
        <v>0.015503875968992248</v>
      </c>
      <c r="X219" s="67">
        <f>X217-X189</f>
        <v>-194</v>
      </c>
      <c r="Y219" s="31">
        <f>X219/X189</f>
        <v>-0.627831715210356</v>
      </c>
      <c r="Z219" s="72">
        <f>Z217-Z189</f>
        <v>-183</v>
      </c>
      <c r="AA219" s="7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88" t="s">
        <v>84</v>
      </c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189"/>
      <c r="M222" s="189"/>
      <c r="N222" s="189"/>
      <c r="O222" s="189"/>
      <c r="P222" s="189"/>
      <c r="Q222" s="189"/>
      <c r="R222" s="189"/>
      <c r="S222" s="189"/>
      <c r="T222" s="189"/>
      <c r="U222" s="189"/>
      <c r="V222" s="189"/>
      <c r="W222" s="189"/>
      <c r="X222" s="189"/>
      <c r="Y222" s="189"/>
      <c r="Z222" s="189"/>
      <c r="AA222" s="189"/>
      <c r="AB222" s="189"/>
      <c r="AC222" s="189"/>
      <c r="AD222" s="189"/>
    </row>
    <row r="223" spans="4:14" ht="17.25" customHeight="1" thickBot="1" thickTop="1">
      <c r="D223" s="115"/>
      <c r="F223" s="6"/>
      <c r="H223" s="6"/>
      <c r="J223" s="6"/>
      <c r="L223" s="6"/>
      <c r="N223" s="6"/>
    </row>
    <row r="224" spans="1:30" ht="22.5" customHeight="1" thickBot="1">
      <c r="A224" s="138" t="s">
        <v>0</v>
      </c>
      <c r="B224" s="166" t="s">
        <v>1</v>
      </c>
      <c r="C224" s="153"/>
      <c r="D224" s="141" t="s">
        <v>80</v>
      </c>
      <c r="E224" s="154"/>
      <c r="F224" s="154"/>
      <c r="G224" s="154"/>
      <c r="H224" s="154"/>
      <c r="I224" s="154"/>
      <c r="J224" s="154"/>
      <c r="K224" s="154"/>
      <c r="L224" s="154"/>
      <c r="M224" s="154"/>
      <c r="N224" s="154"/>
      <c r="O224" s="154"/>
      <c r="P224" s="154"/>
      <c r="Q224" s="154"/>
      <c r="R224" s="154"/>
      <c r="S224" s="154"/>
      <c r="T224" s="154"/>
      <c r="U224" s="154"/>
      <c r="V224" s="154"/>
      <c r="W224" s="154"/>
      <c r="X224" s="154"/>
      <c r="Y224" s="154"/>
      <c r="Z224" s="154"/>
      <c r="AA224" s="155"/>
      <c r="AB224" s="145" t="s">
        <v>21</v>
      </c>
      <c r="AC224" s="148" t="s">
        <v>22</v>
      </c>
      <c r="AD224" s="149"/>
    </row>
    <row r="225" spans="1:30" ht="22.5" customHeight="1" thickBot="1" thickTop="1">
      <c r="A225" s="138"/>
      <c r="B225" s="171"/>
      <c r="C225" s="138"/>
      <c r="D225" s="139" t="s">
        <v>4</v>
      </c>
      <c r="E225" s="140"/>
      <c r="F225" s="139" t="s">
        <v>5</v>
      </c>
      <c r="G225" s="140"/>
      <c r="H225" s="139" t="s">
        <v>25</v>
      </c>
      <c r="I225" s="140"/>
      <c r="J225" s="139" t="s">
        <v>26</v>
      </c>
      <c r="K225" s="140"/>
      <c r="L225" s="139" t="s">
        <v>27</v>
      </c>
      <c r="M225" s="140"/>
      <c r="N225" s="139" t="s">
        <v>28</v>
      </c>
      <c r="O225" s="140"/>
      <c r="P225" s="139" t="s">
        <v>29</v>
      </c>
      <c r="Q225" s="140"/>
      <c r="R225" s="139" t="s">
        <v>35</v>
      </c>
      <c r="S225" s="140"/>
      <c r="T225" s="139" t="s">
        <v>36</v>
      </c>
      <c r="U225" s="140"/>
      <c r="V225" s="139" t="s">
        <v>37</v>
      </c>
      <c r="W225" s="140"/>
      <c r="X225" s="139" t="s">
        <v>38</v>
      </c>
      <c r="Y225" s="140"/>
      <c r="Z225" s="159" t="s">
        <v>39</v>
      </c>
      <c r="AA225" s="160"/>
      <c r="AB225" s="146"/>
      <c r="AC225" s="150"/>
      <c r="AD225" s="151"/>
    </row>
    <row r="226" spans="1:30" ht="19.5" customHeight="1" thickBot="1" thickTop="1">
      <c r="A226" s="2"/>
      <c r="B226" s="1"/>
      <c r="C226" s="168" t="s">
        <v>34</v>
      </c>
      <c r="D226" s="179"/>
      <c r="E226" s="179"/>
      <c r="F226" s="179"/>
      <c r="G226" s="179"/>
      <c r="H226" s="179"/>
      <c r="I226" s="179"/>
      <c r="J226" s="179"/>
      <c r="K226" s="179"/>
      <c r="L226" s="179"/>
      <c r="M226" s="179"/>
      <c r="N226" s="179"/>
      <c r="O226" s="179"/>
      <c r="P226" s="179"/>
      <c r="Q226" s="179"/>
      <c r="R226" s="179"/>
      <c r="S226" s="179"/>
      <c r="T226" s="179"/>
      <c r="U226" s="179"/>
      <c r="V226" s="179"/>
      <c r="W226" s="179"/>
      <c r="X226" s="179"/>
      <c r="Y226" s="179"/>
      <c r="Z226" s="179"/>
      <c r="AA226" s="180"/>
      <c r="AB226" s="147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73"/>
      <c r="AC227" s="162"/>
      <c r="AD227" s="163"/>
    </row>
    <row r="228" spans="1:30" ht="25.5" customHeight="1" thickBot="1" thickTop="1">
      <c r="A228" s="138" t="s">
        <v>6</v>
      </c>
      <c r="B228" s="142" t="s">
        <v>7</v>
      </c>
      <c r="C228" s="7"/>
      <c r="D228" s="65">
        <v>12011</v>
      </c>
      <c r="E228" s="22" t="s">
        <v>24</v>
      </c>
      <c r="F228" s="65">
        <v>12022</v>
      </c>
      <c r="G228" s="22" t="s">
        <v>24</v>
      </c>
      <c r="H228" s="65">
        <v>11801</v>
      </c>
      <c r="I228" s="22" t="s">
        <v>24</v>
      </c>
      <c r="J228" s="65">
        <v>11608</v>
      </c>
      <c r="K228" s="22" t="s">
        <v>24</v>
      </c>
      <c r="L228" s="65">
        <v>11500</v>
      </c>
      <c r="M228" s="22" t="s">
        <v>24</v>
      </c>
      <c r="N228" s="65">
        <v>11445</v>
      </c>
      <c r="O228" s="22" t="s">
        <v>24</v>
      </c>
      <c r="P228" s="65">
        <v>12060</v>
      </c>
      <c r="Q228" s="22" t="s">
        <v>24</v>
      </c>
      <c r="R228" s="65">
        <v>11958</v>
      </c>
      <c r="S228" s="22" t="s">
        <v>24</v>
      </c>
      <c r="T228" s="65">
        <v>11971</v>
      </c>
      <c r="U228" s="22" t="s">
        <v>24</v>
      </c>
      <c r="V228" s="65">
        <v>11930</v>
      </c>
      <c r="W228" s="22" t="s">
        <v>24</v>
      </c>
      <c r="X228" s="65">
        <v>11833</v>
      </c>
      <c r="Y228" s="22" t="s">
        <v>24</v>
      </c>
      <c r="Z228" s="71">
        <v>11909</v>
      </c>
      <c r="AA228" s="49" t="s">
        <v>24</v>
      </c>
      <c r="AB228" s="178"/>
      <c r="AC228" s="194"/>
      <c r="AD228" s="57"/>
    </row>
    <row r="229" spans="1:29" ht="25.5" customHeight="1" thickBot="1" thickTop="1">
      <c r="A229" s="138"/>
      <c r="B229" s="143"/>
      <c r="C229" s="17" t="s">
        <v>19</v>
      </c>
      <c r="D229" s="75">
        <f>D228-Z201</f>
        <v>-107</v>
      </c>
      <c r="E229" s="30">
        <f>D229/Z201</f>
        <v>-0.008829839907575507</v>
      </c>
      <c r="F229" s="75">
        <f>F228-D228</f>
        <v>11</v>
      </c>
      <c r="G229" s="30">
        <f>F229/D228</f>
        <v>0.0009158271584380984</v>
      </c>
      <c r="H229" s="75">
        <f>H228-F228</f>
        <v>-221</v>
      </c>
      <c r="I229" s="30">
        <f>H229/F228</f>
        <v>-0.018382964564964233</v>
      </c>
      <c r="J229" s="75">
        <f>J228-H228</f>
        <v>-193</v>
      </c>
      <c r="K229" s="30">
        <f>J229/H228</f>
        <v>-0.016354546224896196</v>
      </c>
      <c r="L229" s="75">
        <f>L228-J228</f>
        <v>-108</v>
      </c>
      <c r="M229" s="30">
        <f>L229/J228</f>
        <v>-0.009303928325292901</v>
      </c>
      <c r="N229" s="66">
        <f>N228-L228</f>
        <v>-55</v>
      </c>
      <c r="O229" s="42">
        <f>N229/L228</f>
        <v>-0.004782608695652174</v>
      </c>
      <c r="P229" s="66">
        <f>P228-N228</f>
        <v>615</v>
      </c>
      <c r="Q229" s="42">
        <f>P229/N228</f>
        <v>0.053735255570117955</v>
      </c>
      <c r="R229" s="66">
        <f>R228-P228</f>
        <v>-102</v>
      </c>
      <c r="S229" s="42">
        <f>R229/P228</f>
        <v>-0.00845771144278607</v>
      </c>
      <c r="T229" s="66">
        <f>T228-R228</f>
        <v>13</v>
      </c>
      <c r="U229" s="42">
        <f>T229/R228</f>
        <v>0.0010871383174443888</v>
      </c>
      <c r="V229" s="66">
        <f>V228-T228</f>
        <v>-41</v>
      </c>
      <c r="W229" s="42">
        <f>V229/T228</f>
        <v>-0.0034249436137331886</v>
      </c>
      <c r="X229" s="66">
        <f>X228-V228</f>
        <v>-97</v>
      </c>
      <c r="Y229" s="42">
        <f>X229/V228</f>
        <v>-0.008130762782900251</v>
      </c>
      <c r="Z229" s="72">
        <f>Z228-X228</f>
        <v>76</v>
      </c>
      <c r="AA229" s="54">
        <f>Z229/X228</f>
        <v>0.006422716132848813</v>
      </c>
      <c r="AB229" s="10"/>
      <c r="AC229" s="9"/>
    </row>
    <row r="230" spans="1:29" ht="25.5" customHeight="1" thickBot="1">
      <c r="A230" s="138"/>
      <c r="B230" s="144"/>
      <c r="C230" s="18" t="s">
        <v>20</v>
      </c>
      <c r="D230" s="67">
        <f>D228-D201</f>
        <v>-316</v>
      </c>
      <c r="E230" s="31">
        <f>D230/D201</f>
        <v>-0.02563478543035613</v>
      </c>
      <c r="F230" s="67">
        <f>F228-F201</f>
        <v>-446</v>
      </c>
      <c r="G230" s="31">
        <f>F230/F201</f>
        <v>-0.03577157523259544</v>
      </c>
      <c r="H230" s="67">
        <f>H228-H201</f>
        <v>-511</v>
      </c>
      <c r="I230" s="31">
        <f>H230/H201</f>
        <v>-0.04150422352176738</v>
      </c>
      <c r="J230" s="67">
        <f>J228-J201</f>
        <v>-659</v>
      </c>
      <c r="K230" s="31">
        <f>J230/J201</f>
        <v>-0.053721366267221</v>
      </c>
      <c r="L230" s="67">
        <f>L228-L201</f>
        <v>-624</v>
      </c>
      <c r="M230" s="31">
        <f>L230/L201</f>
        <v>-0.05146816232266579</v>
      </c>
      <c r="N230" s="67">
        <f>N228-N201</f>
        <v>-670</v>
      </c>
      <c r="O230" s="31">
        <f>N230/N201</f>
        <v>-0.05530334296326868</v>
      </c>
      <c r="P230" s="67">
        <f>P228-P201</f>
        <v>79</v>
      </c>
      <c r="Q230" s="31">
        <f>P230/P201</f>
        <v>0.006593773474668225</v>
      </c>
      <c r="R230" s="67">
        <f>R228-R201</f>
        <v>-49</v>
      </c>
      <c r="S230" s="31">
        <f>R230/R201</f>
        <v>-0.004080952777546431</v>
      </c>
      <c r="T230" s="67">
        <f>T228-T201</f>
        <v>51</v>
      </c>
      <c r="U230" s="31">
        <f>T230/T201</f>
        <v>0.004278523489932886</v>
      </c>
      <c r="V230" s="67">
        <f>V228-V201</f>
        <v>-127</v>
      </c>
      <c r="W230" s="31">
        <f>V230/V201</f>
        <v>-0.010533300157584805</v>
      </c>
      <c r="X230" s="67">
        <f>X228-X201</f>
        <v>-240</v>
      </c>
      <c r="Y230" s="31">
        <f>X230/X201</f>
        <v>-0.019879068996935312</v>
      </c>
      <c r="Z230" s="67">
        <f>Z228-Z201</f>
        <v>-209</v>
      </c>
      <c r="AA230" s="31">
        <f>Z230/Z201</f>
        <v>-0.017247070473675526</v>
      </c>
      <c r="AB230" s="10"/>
      <c r="AC230" s="43"/>
    </row>
    <row r="231" spans="1:30" ht="25.5" customHeight="1" thickBot="1" thickTop="1">
      <c r="A231" s="138" t="s">
        <v>8</v>
      </c>
      <c r="B231" s="142" t="s">
        <v>18</v>
      </c>
      <c r="C231" s="19"/>
      <c r="D231" s="68">
        <v>261</v>
      </c>
      <c r="E231" s="23" t="s">
        <v>24</v>
      </c>
      <c r="F231" s="68">
        <v>271</v>
      </c>
      <c r="G231" s="23" t="s">
        <v>24</v>
      </c>
      <c r="H231" s="68">
        <v>269</v>
      </c>
      <c r="I231" s="23" t="s">
        <v>24</v>
      </c>
      <c r="J231" s="68">
        <v>205</v>
      </c>
      <c r="K231" s="23" t="s">
        <v>24</v>
      </c>
      <c r="L231" s="68">
        <v>209</v>
      </c>
      <c r="M231" s="23" t="s">
        <v>24</v>
      </c>
      <c r="N231" s="68">
        <v>242</v>
      </c>
      <c r="O231" s="23" t="s">
        <v>24</v>
      </c>
      <c r="P231" s="68">
        <v>289</v>
      </c>
      <c r="Q231" s="23" t="s">
        <v>24</v>
      </c>
      <c r="R231" s="68">
        <v>300</v>
      </c>
      <c r="S231" s="23" t="s">
        <v>24</v>
      </c>
      <c r="T231" s="68">
        <v>363</v>
      </c>
      <c r="U231" s="23" t="s">
        <v>24</v>
      </c>
      <c r="V231" s="68">
        <v>334</v>
      </c>
      <c r="W231" s="23" t="s">
        <v>24</v>
      </c>
      <c r="X231" s="68">
        <v>393</v>
      </c>
      <c r="Y231" s="23" t="s">
        <v>24</v>
      </c>
      <c r="Z231" s="73">
        <v>414</v>
      </c>
      <c r="AA231" s="49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138"/>
      <c r="B232" s="143"/>
      <c r="C232" s="17" t="s">
        <v>19</v>
      </c>
      <c r="D232" s="75">
        <f>D231-Z204</f>
        <v>-161</v>
      </c>
      <c r="E232" s="30">
        <f>D232/Z204</f>
        <v>-0.3815165876777251</v>
      </c>
      <c r="F232" s="75">
        <f>F231-D231</f>
        <v>10</v>
      </c>
      <c r="G232" s="30">
        <f>F232/D231</f>
        <v>0.038314176245210725</v>
      </c>
      <c r="H232" s="75">
        <f>H231-F231</f>
        <v>-2</v>
      </c>
      <c r="I232" s="30">
        <f>H232/F231</f>
        <v>-0.007380073800738007</v>
      </c>
      <c r="J232" s="75">
        <f>J231-H231</f>
        <v>-64</v>
      </c>
      <c r="K232" s="30">
        <f>J232/H231</f>
        <v>-0.2379182156133829</v>
      </c>
      <c r="L232" s="75">
        <f>L231-J231</f>
        <v>4</v>
      </c>
      <c r="M232" s="30">
        <f>L232/J231</f>
        <v>0.01951219512195122</v>
      </c>
      <c r="N232" s="66">
        <f>N231-L231</f>
        <v>33</v>
      </c>
      <c r="O232" s="42">
        <f>N232/L231</f>
        <v>0.15789473684210525</v>
      </c>
      <c r="P232" s="66">
        <f>P231-N231</f>
        <v>47</v>
      </c>
      <c r="Q232" s="42">
        <f>P232/N231</f>
        <v>0.19421487603305784</v>
      </c>
      <c r="R232" s="66">
        <f>R231-P231</f>
        <v>11</v>
      </c>
      <c r="S232" s="42">
        <f>R232/P231</f>
        <v>0.03806228373702422</v>
      </c>
      <c r="T232" s="66">
        <f>T231-R231</f>
        <v>63</v>
      </c>
      <c r="U232" s="42">
        <f>T232/R231</f>
        <v>0.21</v>
      </c>
      <c r="V232" s="66">
        <f>V231-T231</f>
        <v>-29</v>
      </c>
      <c r="W232" s="42">
        <f>V232/T231</f>
        <v>-0.07988980716253444</v>
      </c>
      <c r="X232" s="66">
        <f>X231-V231</f>
        <v>59</v>
      </c>
      <c r="Y232" s="42">
        <f>X232/V231</f>
        <v>0.17664670658682635</v>
      </c>
      <c r="Z232" s="72">
        <f>Z231-X231</f>
        <v>21</v>
      </c>
      <c r="AA232" s="54">
        <f>Z232/X231</f>
        <v>0.05343511450381679</v>
      </c>
      <c r="AB232" s="102">
        <f>AB231-D231-F231-H231-J231-L231-N231-P231-R231-T231-V231-X231</f>
        <v>414</v>
      </c>
      <c r="AC232" s="48"/>
      <c r="AD232" s="77"/>
    </row>
    <row r="233" spans="1:30" ht="25.5" customHeight="1" thickBot="1">
      <c r="A233" s="138"/>
      <c r="B233" s="144"/>
      <c r="C233" s="18" t="s">
        <v>20</v>
      </c>
      <c r="D233" s="67">
        <f>D231-D204</f>
        <v>-92</v>
      </c>
      <c r="E233" s="31">
        <f>D233/D204</f>
        <v>-0.26062322946175637</v>
      </c>
      <c r="F233" s="67">
        <f>F231-F204</f>
        <v>-48</v>
      </c>
      <c r="G233" s="31">
        <f>F233/F204</f>
        <v>-0.15047021943573669</v>
      </c>
      <c r="H233" s="67">
        <f>H231-H204</f>
        <v>4</v>
      </c>
      <c r="I233" s="31">
        <f>H233/H204</f>
        <v>0.01509433962264151</v>
      </c>
      <c r="J233" s="67">
        <f>J231-J204</f>
        <v>3</v>
      </c>
      <c r="K233" s="31">
        <f>J233/J204</f>
        <v>0.01485148514851485</v>
      </c>
      <c r="L233" s="67">
        <f>L231-L204</f>
        <v>9</v>
      </c>
      <c r="M233" s="31">
        <f>L233/L204</f>
        <v>0.045</v>
      </c>
      <c r="N233" s="67">
        <f>N231-N204</f>
        <v>-9</v>
      </c>
      <c r="O233" s="31">
        <f>N233/N204</f>
        <v>-0.035856573705179286</v>
      </c>
      <c r="P233" s="67">
        <f>P231-P204</f>
        <v>38</v>
      </c>
      <c r="Q233" s="31">
        <f>P233/P204</f>
        <v>0.15139442231075698</v>
      </c>
      <c r="R233" s="67">
        <f>R231-R204</f>
        <v>38</v>
      </c>
      <c r="S233" s="31">
        <f>R233/R204</f>
        <v>0.1450381679389313</v>
      </c>
      <c r="T233" s="67">
        <f>T231-T204</f>
        <v>-15</v>
      </c>
      <c r="U233" s="31">
        <f>T233/T204</f>
        <v>-0.03968253968253968</v>
      </c>
      <c r="V233" s="67">
        <f>V231-V204</f>
        <v>22</v>
      </c>
      <c r="W233" s="31">
        <f>V233/V204</f>
        <v>0.07051282051282051</v>
      </c>
      <c r="X233" s="67">
        <f>X231-X204</f>
        <v>115</v>
      </c>
      <c r="Y233" s="31">
        <f>X233/X204</f>
        <v>0.4136690647482014</v>
      </c>
      <c r="Z233" s="67">
        <f>Z231-Z204</f>
        <v>-8</v>
      </c>
      <c r="AA233" s="31">
        <f>Z233/Z204</f>
        <v>-0.018957345971563982</v>
      </c>
      <c r="AB233" s="28"/>
      <c r="AC233" s="76"/>
      <c r="AD233" s="47"/>
    </row>
    <row r="234" spans="1:30" ht="25.5" customHeight="1" thickBot="1" thickTop="1">
      <c r="A234" s="138" t="s">
        <v>9</v>
      </c>
      <c r="B234" s="142" t="s">
        <v>16</v>
      </c>
      <c r="C234" s="20"/>
      <c r="D234" s="69">
        <v>180</v>
      </c>
      <c r="E234" s="23" t="s">
        <v>24</v>
      </c>
      <c r="F234" s="69">
        <v>142</v>
      </c>
      <c r="G234" s="23" t="s">
        <v>24</v>
      </c>
      <c r="H234" s="69">
        <v>172</v>
      </c>
      <c r="I234" s="23" t="s">
        <v>24</v>
      </c>
      <c r="J234" s="69">
        <v>176</v>
      </c>
      <c r="K234" s="23" t="s">
        <v>24</v>
      </c>
      <c r="L234" s="69">
        <v>163</v>
      </c>
      <c r="M234" s="23" t="s">
        <v>24</v>
      </c>
      <c r="N234" s="69">
        <v>153</v>
      </c>
      <c r="O234" s="23" t="s">
        <v>24</v>
      </c>
      <c r="P234" s="69">
        <v>277</v>
      </c>
      <c r="Q234" s="23" t="s">
        <v>24</v>
      </c>
      <c r="R234" s="69">
        <v>387</v>
      </c>
      <c r="S234" s="23" t="s">
        <v>24</v>
      </c>
      <c r="T234" s="69">
        <v>334</v>
      </c>
      <c r="U234" s="23" t="s">
        <v>24</v>
      </c>
      <c r="V234" s="69">
        <v>321</v>
      </c>
      <c r="W234" s="23" t="s">
        <v>24</v>
      </c>
      <c r="X234" s="69">
        <v>211</v>
      </c>
      <c r="Y234" s="23" t="s">
        <v>24</v>
      </c>
      <c r="Z234" s="74">
        <v>149</v>
      </c>
      <c r="AA234" s="49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138"/>
      <c r="B235" s="143"/>
      <c r="C235" s="21" t="s">
        <v>19</v>
      </c>
      <c r="D235" s="75">
        <f>D234-Z207</f>
        <v>56</v>
      </c>
      <c r="E235" s="30">
        <f>D235/Z207</f>
        <v>0.45161290322580644</v>
      </c>
      <c r="F235" s="75">
        <f>F234-D234</f>
        <v>-38</v>
      </c>
      <c r="G235" s="30">
        <f>F235/D234</f>
        <v>-0.2111111111111111</v>
      </c>
      <c r="H235" s="75">
        <f>H234-F234</f>
        <v>30</v>
      </c>
      <c r="I235" s="30">
        <f>H235/F234</f>
        <v>0.2112676056338028</v>
      </c>
      <c r="J235" s="75">
        <f>J234-H234</f>
        <v>4</v>
      </c>
      <c r="K235" s="30">
        <f>J235/H234</f>
        <v>0.023255813953488372</v>
      </c>
      <c r="L235" s="75">
        <f>L234-J234</f>
        <v>-13</v>
      </c>
      <c r="M235" s="30">
        <f>L235/J234</f>
        <v>-0.07386363636363637</v>
      </c>
      <c r="N235" s="66">
        <f>N234-L234</f>
        <v>-10</v>
      </c>
      <c r="O235" s="42">
        <f>N235/L234</f>
        <v>-0.06134969325153374</v>
      </c>
      <c r="P235" s="66">
        <f>P234-N234</f>
        <v>124</v>
      </c>
      <c r="Q235" s="42">
        <f>P235/N234</f>
        <v>0.8104575163398693</v>
      </c>
      <c r="R235" s="66">
        <f>R234-P234</f>
        <v>110</v>
      </c>
      <c r="S235" s="42">
        <f>R235/P234</f>
        <v>0.3971119133574007</v>
      </c>
      <c r="T235" s="66">
        <f>T234-R234</f>
        <v>-53</v>
      </c>
      <c r="U235" s="42">
        <f>T235/R234</f>
        <v>-0.13695090439276486</v>
      </c>
      <c r="V235" s="66">
        <f>V234-T234</f>
        <v>-13</v>
      </c>
      <c r="W235" s="42">
        <f>V235/T234</f>
        <v>-0.038922155688622756</v>
      </c>
      <c r="X235" s="66">
        <f>X234-V234</f>
        <v>-110</v>
      </c>
      <c r="Y235" s="42">
        <f>X235/V234</f>
        <v>-0.3426791277258567</v>
      </c>
      <c r="Z235" s="72">
        <f>Z234-X234</f>
        <v>-62</v>
      </c>
      <c r="AA235" s="54">
        <f>Z235/X234</f>
        <v>-0.2938388625592417</v>
      </c>
      <c r="AB235" s="102">
        <f>AB234-D234-F234-H234-J234-L234-N234-P234-R234-T234-V234-X234</f>
        <v>149</v>
      </c>
      <c r="AC235" s="48"/>
      <c r="AD235" s="77"/>
    </row>
    <row r="236" spans="1:30" ht="25.5" customHeight="1" thickBot="1">
      <c r="A236" s="138"/>
      <c r="B236" s="144"/>
      <c r="C236" s="18" t="s">
        <v>20</v>
      </c>
      <c r="D236" s="67">
        <f>D234-D207</f>
        <v>42</v>
      </c>
      <c r="E236" s="31">
        <f>D236/D207</f>
        <v>0.30434782608695654</v>
      </c>
      <c r="F236" s="67">
        <f>F234-F207</f>
        <v>41</v>
      </c>
      <c r="G236" s="31">
        <f>F236/F207</f>
        <v>0.40594059405940597</v>
      </c>
      <c r="H236" s="67">
        <f>H234-H207</f>
        <v>11</v>
      </c>
      <c r="I236" s="31">
        <f>H236/H207</f>
        <v>0.06832298136645963</v>
      </c>
      <c r="J236" s="67">
        <f>J234-J207</f>
        <v>55</v>
      </c>
      <c r="K236" s="31">
        <f>J236/J207</f>
        <v>0.45454545454545453</v>
      </c>
      <c r="L236" s="67">
        <f>L234-L207</f>
        <v>34</v>
      </c>
      <c r="M236" s="31">
        <f>L236/L207</f>
        <v>0.26356589147286824</v>
      </c>
      <c r="N236" s="67">
        <f>N234-N207</f>
        <v>38</v>
      </c>
      <c r="O236" s="31">
        <f>N236/N207</f>
        <v>0.33043478260869563</v>
      </c>
      <c r="P236" s="67">
        <f>P234-P207</f>
        <v>149</v>
      </c>
      <c r="Q236" s="31">
        <f>P236/P207</f>
        <v>1.1640625</v>
      </c>
      <c r="R236" s="67">
        <f>R234-R207</f>
        <v>300</v>
      </c>
      <c r="S236" s="31">
        <f>R236/R207</f>
        <v>3.4482758620689653</v>
      </c>
      <c r="T236" s="67">
        <f>T234-T207</f>
        <v>200</v>
      </c>
      <c r="U236" s="31">
        <f>T236/T207</f>
        <v>1.492537313432836</v>
      </c>
      <c r="V236" s="67">
        <f>V234-V207</f>
        <v>237</v>
      </c>
      <c r="W236" s="31">
        <f>V236/V207</f>
        <v>2.8214285714285716</v>
      </c>
      <c r="X236" s="67">
        <f>X234-X207</f>
        <v>117</v>
      </c>
      <c r="Y236" s="31">
        <f>X236/X207</f>
        <v>1.2446808510638299</v>
      </c>
      <c r="Z236" s="67">
        <f>Z234-Z207</f>
        <v>25</v>
      </c>
      <c r="AA236" s="31">
        <f>Z236/Z207</f>
        <v>0.20161290322580644</v>
      </c>
      <c r="AB236" s="28"/>
      <c r="AC236" s="48"/>
      <c r="AD236" s="47"/>
    </row>
    <row r="237" spans="1:30" ht="25.5" customHeight="1" thickBot="1" thickTop="1">
      <c r="A237" s="138" t="s">
        <v>10</v>
      </c>
      <c r="B237" s="142" t="s">
        <v>17</v>
      </c>
      <c r="C237" s="20"/>
      <c r="D237" s="69">
        <v>0</v>
      </c>
      <c r="E237" s="23" t="s">
        <v>24</v>
      </c>
      <c r="F237" s="69">
        <v>0</v>
      </c>
      <c r="G237" s="23" t="s">
        <v>24</v>
      </c>
      <c r="H237" s="69">
        <v>0</v>
      </c>
      <c r="I237" s="23" t="s">
        <v>24</v>
      </c>
      <c r="J237" s="69">
        <v>0</v>
      </c>
      <c r="K237" s="23" t="s">
        <v>24</v>
      </c>
      <c r="L237" s="69">
        <v>0</v>
      </c>
      <c r="M237" s="23" t="s">
        <v>24</v>
      </c>
      <c r="N237" s="69">
        <v>0</v>
      </c>
      <c r="O237" s="23" t="s">
        <v>24</v>
      </c>
      <c r="P237" s="69">
        <v>0</v>
      </c>
      <c r="Q237" s="23" t="s">
        <v>24</v>
      </c>
      <c r="R237" s="69">
        <v>0</v>
      </c>
      <c r="S237" s="23" t="s">
        <v>24</v>
      </c>
      <c r="T237" s="69">
        <v>0</v>
      </c>
      <c r="U237" s="23" t="s">
        <v>24</v>
      </c>
      <c r="V237" s="69">
        <v>0</v>
      </c>
      <c r="W237" s="23" t="s">
        <v>24</v>
      </c>
      <c r="X237" s="69">
        <v>0</v>
      </c>
      <c r="Y237" s="23" t="s">
        <v>24</v>
      </c>
      <c r="Z237" s="74">
        <v>0</v>
      </c>
      <c r="AA237" s="49" t="s">
        <v>24</v>
      </c>
      <c r="AB237" s="27">
        <f>D237+F237+H237+J237+L237+N237+P237+R237+T237+V237+X237</f>
        <v>0</v>
      </c>
      <c r="AC237" s="44"/>
      <c r="AD237" s="45"/>
    </row>
    <row r="238" spans="1:30" ht="25.5" customHeight="1" thickBot="1" thickTop="1">
      <c r="A238" s="138"/>
      <c r="B238" s="143"/>
      <c r="C238" s="21" t="s">
        <v>19</v>
      </c>
      <c r="D238" s="75">
        <f>D237-Z210</f>
        <v>0</v>
      </c>
      <c r="E238" s="30"/>
      <c r="F238" s="75">
        <f>F237-D237</f>
        <v>0</v>
      </c>
      <c r="G238" s="30"/>
      <c r="H238" s="75">
        <f>H237-F237</f>
        <v>0</v>
      </c>
      <c r="I238" s="30"/>
      <c r="J238" s="75">
        <f>J237-H237</f>
        <v>0</v>
      </c>
      <c r="K238" s="30"/>
      <c r="L238" s="75">
        <f>L237-J237</f>
        <v>0</v>
      </c>
      <c r="M238" s="30"/>
      <c r="N238" s="66">
        <f>N237-L237</f>
        <v>0</v>
      </c>
      <c r="O238" s="42"/>
      <c r="P238" s="66">
        <f>P237-N237</f>
        <v>0</v>
      </c>
      <c r="Q238" s="42"/>
      <c r="R238" s="66">
        <f>R237-P237</f>
        <v>0</v>
      </c>
      <c r="S238" s="42"/>
      <c r="T238" s="66">
        <f>T237-R237</f>
        <v>0</v>
      </c>
      <c r="U238" s="42"/>
      <c r="V238" s="66">
        <f>V237-T237</f>
        <v>0</v>
      </c>
      <c r="W238" s="42"/>
      <c r="X238" s="66">
        <f>X237-V237</f>
        <v>0</v>
      </c>
      <c r="Y238" s="42"/>
      <c r="Z238" s="72">
        <f>Z237-X237</f>
        <v>0</v>
      </c>
      <c r="AA238" s="72"/>
      <c r="AB238" s="28"/>
      <c r="AC238" s="46"/>
      <c r="AD238" s="77"/>
    </row>
    <row r="239" spans="1:30" ht="25.5" customHeight="1" thickBot="1" thickTop="1">
      <c r="A239" s="138"/>
      <c r="B239" s="144"/>
      <c r="C239" s="18" t="s">
        <v>20</v>
      </c>
      <c r="D239" s="67">
        <f>D237-D210</f>
        <v>0</v>
      </c>
      <c r="E239" s="31"/>
      <c r="F239" s="67">
        <f>F237-F210</f>
        <v>0</v>
      </c>
      <c r="G239" s="31"/>
      <c r="H239" s="67">
        <f>H237-H210</f>
        <v>0</v>
      </c>
      <c r="I239" s="31"/>
      <c r="J239" s="67">
        <f>J237-J210</f>
        <v>0</v>
      </c>
      <c r="K239" s="31"/>
      <c r="L239" s="67">
        <f>L237-L210</f>
        <v>0</v>
      </c>
      <c r="M239" s="31"/>
      <c r="N239" s="67">
        <f>N237-N210</f>
        <v>0</v>
      </c>
      <c r="O239" s="31"/>
      <c r="P239" s="67">
        <f>P237-P210</f>
        <v>0</v>
      </c>
      <c r="Q239" s="31"/>
      <c r="R239" s="67">
        <f>R237-R210</f>
        <v>0</v>
      </c>
      <c r="S239" s="31"/>
      <c r="T239" s="67">
        <f>T237-T210</f>
        <v>0</v>
      </c>
      <c r="U239" s="31"/>
      <c r="V239" s="67">
        <f>V237-V210</f>
        <v>0</v>
      </c>
      <c r="W239" s="31"/>
      <c r="X239" s="67">
        <f>X237-X210</f>
        <v>0</v>
      </c>
      <c r="Y239" s="31"/>
      <c r="Z239" s="72">
        <f>Z237-Z210</f>
        <v>0</v>
      </c>
      <c r="AA239" s="72"/>
      <c r="AB239" s="28"/>
      <c r="AC239" s="76"/>
      <c r="AD239" s="47"/>
    </row>
    <row r="240" spans="1:30" ht="25.5" customHeight="1" thickBot="1" thickTop="1">
      <c r="A240" s="138" t="s">
        <v>11</v>
      </c>
      <c r="B240" s="142" t="s">
        <v>15</v>
      </c>
      <c r="C240" s="20"/>
      <c r="D240" s="69">
        <v>77</v>
      </c>
      <c r="E240" s="23" t="s">
        <v>24</v>
      </c>
      <c r="F240" s="69">
        <v>79</v>
      </c>
      <c r="G240" s="23" t="s">
        <v>24</v>
      </c>
      <c r="H240" s="69">
        <v>72</v>
      </c>
      <c r="I240" s="23" t="s">
        <v>24</v>
      </c>
      <c r="J240" s="69">
        <v>58</v>
      </c>
      <c r="K240" s="23" t="s">
        <v>24</v>
      </c>
      <c r="L240" s="69">
        <v>48</v>
      </c>
      <c r="M240" s="23" t="s">
        <v>24</v>
      </c>
      <c r="N240" s="69">
        <v>62</v>
      </c>
      <c r="O240" s="23" t="s">
        <v>24</v>
      </c>
      <c r="P240" s="69">
        <v>29</v>
      </c>
      <c r="Q240" s="23" t="s">
        <v>24</v>
      </c>
      <c r="R240" s="69">
        <v>25</v>
      </c>
      <c r="S240" s="23" t="s">
        <v>24</v>
      </c>
      <c r="T240" s="69">
        <v>23</v>
      </c>
      <c r="U240" s="23" t="s">
        <v>24</v>
      </c>
      <c r="V240" s="69">
        <v>26</v>
      </c>
      <c r="W240" s="23" t="s">
        <v>24</v>
      </c>
      <c r="X240" s="112">
        <v>43</v>
      </c>
      <c r="Y240" s="23" t="s">
        <v>24</v>
      </c>
      <c r="Z240" s="74">
        <v>29</v>
      </c>
      <c r="AA240" s="49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138"/>
      <c r="B241" s="143"/>
      <c r="C241" s="21" t="s">
        <v>19</v>
      </c>
      <c r="D241" s="75">
        <f>D240-Z213</f>
        <v>-73</v>
      </c>
      <c r="E241" s="30">
        <f>D241/Z213</f>
        <v>-0.4866666666666667</v>
      </c>
      <c r="F241" s="75">
        <f>F240-D240</f>
        <v>2</v>
      </c>
      <c r="G241" s="30">
        <f>F241/D240</f>
        <v>0.025974025974025976</v>
      </c>
      <c r="H241" s="75">
        <f>H240-F240</f>
        <v>-7</v>
      </c>
      <c r="I241" s="30">
        <f>H241/F240</f>
        <v>-0.08860759493670886</v>
      </c>
      <c r="J241" s="75">
        <f>J240-H240</f>
        <v>-14</v>
      </c>
      <c r="K241" s="30">
        <f>J241/H240</f>
        <v>-0.19444444444444445</v>
      </c>
      <c r="L241" s="75">
        <f>L240-J240</f>
        <v>-10</v>
      </c>
      <c r="M241" s="30">
        <f>L241/J240</f>
        <v>-0.1724137931034483</v>
      </c>
      <c r="N241" s="66">
        <f>N240-L240</f>
        <v>14</v>
      </c>
      <c r="O241" s="42">
        <f>N241/L240</f>
        <v>0.2916666666666667</v>
      </c>
      <c r="P241" s="66">
        <f>P240-N240</f>
        <v>-33</v>
      </c>
      <c r="Q241" s="42">
        <f>P241/N240</f>
        <v>-0.532258064516129</v>
      </c>
      <c r="R241" s="66">
        <f>R240-P240</f>
        <v>-4</v>
      </c>
      <c r="S241" s="42">
        <f>R241/P240</f>
        <v>-0.13793103448275862</v>
      </c>
      <c r="T241" s="66">
        <f>T240-R240</f>
        <v>-2</v>
      </c>
      <c r="U241" s="42">
        <f>T241/R240</f>
        <v>-0.08</v>
      </c>
      <c r="V241" s="66">
        <f>V240-T240</f>
        <v>3</v>
      </c>
      <c r="W241" s="42">
        <f>V241/T240</f>
        <v>0.13043478260869565</v>
      </c>
      <c r="X241" s="66">
        <f>X240-V240</f>
        <v>17</v>
      </c>
      <c r="Y241" s="42">
        <f>X241/V240</f>
        <v>0.6538461538461539</v>
      </c>
      <c r="Z241" s="72">
        <f>Z240-X240</f>
        <v>-14</v>
      </c>
      <c r="AA241" s="116">
        <f>Z241/X240</f>
        <v>-0.32558139534883723</v>
      </c>
      <c r="AB241" s="102">
        <f>AB240-D240-F240-H240-J240-L240-N240-P240-R240-T240-V240-X240</f>
        <v>29</v>
      </c>
      <c r="AC241" s="12"/>
      <c r="AD241" s="77"/>
    </row>
    <row r="242" spans="1:29" ht="25.5" customHeight="1" thickBot="1">
      <c r="A242" s="138"/>
      <c r="B242" s="144"/>
      <c r="C242" s="18" t="s">
        <v>20</v>
      </c>
      <c r="D242" s="67">
        <f>D240-D213</f>
        <v>-99</v>
      </c>
      <c r="E242" s="31">
        <f>D242/D213</f>
        <v>-0.5625</v>
      </c>
      <c r="F242" s="67">
        <f>F240-F213</f>
        <v>-32</v>
      </c>
      <c r="G242" s="31">
        <f>F242/F213</f>
        <v>-0.2882882882882883</v>
      </c>
      <c r="H242" s="67">
        <f>H240-H213</f>
        <v>-10</v>
      </c>
      <c r="I242" s="31">
        <f>H242/H213</f>
        <v>-0.12195121951219512</v>
      </c>
      <c r="J242" s="67">
        <f>J240-J213</f>
        <v>-11</v>
      </c>
      <c r="K242" s="31">
        <f>J242/J213</f>
        <v>-0.15942028985507245</v>
      </c>
      <c r="L242" s="67">
        <f>L240-L213</f>
        <v>-34</v>
      </c>
      <c r="M242" s="31">
        <f>L242/L213</f>
        <v>-0.4146341463414634</v>
      </c>
      <c r="N242" s="67">
        <f>N240-N213</f>
        <v>10</v>
      </c>
      <c r="O242" s="31">
        <f>N242/N213</f>
        <v>0.19230769230769232</v>
      </c>
      <c r="P242" s="67">
        <f>P240-P213</f>
        <v>-16</v>
      </c>
      <c r="Q242" s="31">
        <f>P242/P213</f>
        <v>-0.35555555555555557</v>
      </c>
      <c r="R242" s="67">
        <f>R240-R213</f>
        <v>-23</v>
      </c>
      <c r="S242" s="31">
        <f>R242/R213</f>
        <v>-0.4791666666666667</v>
      </c>
      <c r="T242" s="67">
        <f>T240-T213</f>
        <v>-76</v>
      </c>
      <c r="U242" s="31">
        <f>T242/T213</f>
        <v>-0.7676767676767676</v>
      </c>
      <c r="V242" s="67">
        <f>V240-V213</f>
        <v>-26</v>
      </c>
      <c r="W242" s="31">
        <f>V242/V213</f>
        <v>-0.5</v>
      </c>
      <c r="X242" s="67">
        <f>X240-X213</f>
        <v>-8</v>
      </c>
      <c r="Y242" s="31">
        <f>X242/X213</f>
        <v>-0.1568627450980392</v>
      </c>
      <c r="Z242" s="67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168" t="s">
        <v>12</v>
      </c>
      <c r="B243" s="179"/>
      <c r="C243" s="179"/>
      <c r="D243" s="179"/>
      <c r="E243" s="179"/>
      <c r="F243" s="179"/>
      <c r="G243" s="179"/>
      <c r="H243" s="179"/>
      <c r="I243" s="179"/>
      <c r="J243" s="179"/>
      <c r="K243" s="179"/>
      <c r="L243" s="179"/>
      <c r="M243" s="179"/>
      <c r="N243" s="179"/>
      <c r="O243" s="179"/>
      <c r="P243" s="179"/>
      <c r="Q243" s="179"/>
      <c r="R243" s="179"/>
      <c r="S243" s="179"/>
      <c r="T243" s="179"/>
      <c r="U243" s="179"/>
      <c r="V243" s="179"/>
      <c r="W243" s="179"/>
      <c r="X243" s="179"/>
      <c r="Y243" s="179"/>
      <c r="Z243" s="179"/>
      <c r="AA243" s="179"/>
      <c r="AB243" s="10"/>
      <c r="AC243" s="9"/>
    </row>
    <row r="244" spans="1:29" ht="25.5" customHeight="1" thickBot="1">
      <c r="A244" s="138" t="s">
        <v>13</v>
      </c>
      <c r="B244" s="142" t="s">
        <v>14</v>
      </c>
      <c r="C244" s="5"/>
      <c r="D244" s="69">
        <v>167</v>
      </c>
      <c r="E244" s="23" t="s">
        <v>24</v>
      </c>
      <c r="F244" s="69">
        <v>159</v>
      </c>
      <c r="G244" s="23" t="s">
        <v>24</v>
      </c>
      <c r="H244" s="69">
        <v>142</v>
      </c>
      <c r="I244" s="23" t="s">
        <v>24</v>
      </c>
      <c r="J244" s="69">
        <v>129</v>
      </c>
      <c r="K244" s="23" t="s">
        <v>24</v>
      </c>
      <c r="L244" s="69">
        <v>135</v>
      </c>
      <c r="M244" s="23" t="s">
        <v>24</v>
      </c>
      <c r="N244" s="69">
        <v>132</v>
      </c>
      <c r="O244" s="23" t="s">
        <v>24</v>
      </c>
      <c r="P244" s="69">
        <v>40</v>
      </c>
      <c r="Q244" s="23" t="s">
        <v>24</v>
      </c>
      <c r="R244" s="69">
        <v>47</v>
      </c>
      <c r="S244" s="23" t="s">
        <v>24</v>
      </c>
      <c r="T244" s="69">
        <v>93</v>
      </c>
      <c r="U244" s="23" t="s">
        <v>24</v>
      </c>
      <c r="V244" s="69">
        <v>92</v>
      </c>
      <c r="W244" s="23" t="s">
        <v>24</v>
      </c>
      <c r="X244" s="69">
        <v>129</v>
      </c>
      <c r="Y244" s="23" t="s">
        <v>24</v>
      </c>
      <c r="Z244" s="82">
        <v>175</v>
      </c>
      <c r="AA244" s="83" t="s">
        <v>24</v>
      </c>
      <c r="AB244" s="10"/>
      <c r="AC244" s="9"/>
    </row>
    <row r="245" spans="1:29" ht="25.5" customHeight="1" thickBot="1" thickTop="1">
      <c r="A245" s="138"/>
      <c r="B245" s="143"/>
      <c r="C245" s="21" t="s">
        <v>19</v>
      </c>
      <c r="D245" s="75">
        <f>D244-Z217</f>
        <v>-10</v>
      </c>
      <c r="E245" s="30">
        <f>D245/Z217</f>
        <v>-0.05649717514124294</v>
      </c>
      <c r="F245" s="75">
        <f>F244-D244</f>
        <v>-8</v>
      </c>
      <c r="G245" s="30">
        <f>F245/D244</f>
        <v>-0.04790419161676647</v>
      </c>
      <c r="H245" s="75">
        <f>H244-F244</f>
        <v>-17</v>
      </c>
      <c r="I245" s="30">
        <f>H245/F244</f>
        <v>-0.1069182389937107</v>
      </c>
      <c r="J245" s="75">
        <f>J244-H244</f>
        <v>-13</v>
      </c>
      <c r="K245" s="30">
        <f>J245/H244</f>
        <v>-0.09154929577464789</v>
      </c>
      <c r="L245" s="75">
        <f>L244-J244</f>
        <v>6</v>
      </c>
      <c r="M245" s="30">
        <f>L245/J244</f>
        <v>0.046511627906976744</v>
      </c>
      <c r="N245" s="66">
        <f>N244-L244</f>
        <v>-3</v>
      </c>
      <c r="O245" s="42">
        <f>N245/L244</f>
        <v>-0.022222222222222223</v>
      </c>
      <c r="P245" s="66">
        <f>P244-N244</f>
        <v>-92</v>
      </c>
      <c r="Q245" s="42">
        <f>P245/N244</f>
        <v>-0.696969696969697</v>
      </c>
      <c r="R245" s="66">
        <f>R244-P244</f>
        <v>7</v>
      </c>
      <c r="S245" s="42">
        <f>R245/P244</f>
        <v>0.175</v>
      </c>
      <c r="T245" s="66">
        <f>T244-R244</f>
        <v>46</v>
      </c>
      <c r="U245" s="42">
        <f>T245/R244</f>
        <v>0.9787234042553191</v>
      </c>
      <c r="V245" s="66">
        <f>V244-T244</f>
        <v>-1</v>
      </c>
      <c r="W245" s="42">
        <f>V245/T244</f>
        <v>-0.010752688172043012</v>
      </c>
      <c r="X245" s="66">
        <f>X244-V244</f>
        <v>37</v>
      </c>
      <c r="Y245" s="42">
        <f>X245/V244</f>
        <v>0.40217391304347827</v>
      </c>
      <c r="Z245" s="72">
        <f>Z244-X244</f>
        <v>46</v>
      </c>
      <c r="AA245" s="116">
        <f>Z245/X244</f>
        <v>0.35658914728682173</v>
      </c>
      <c r="AB245" s="10"/>
      <c r="AC245" s="9"/>
    </row>
    <row r="246" spans="1:29" ht="25.5" customHeight="1" thickBot="1">
      <c r="A246" s="138"/>
      <c r="B246" s="144"/>
      <c r="C246" s="18" t="s">
        <v>20</v>
      </c>
      <c r="D246" s="67">
        <f>D244-D217</f>
        <v>-174</v>
      </c>
      <c r="E246" s="31">
        <f>D246/D217</f>
        <v>-0.5102639296187683</v>
      </c>
      <c r="F246" s="67">
        <f>F244-F217</f>
        <v>-31</v>
      </c>
      <c r="G246" s="31">
        <f>F246/F217</f>
        <v>-0.1631578947368421</v>
      </c>
      <c r="H246" s="67">
        <f>H244-H217</f>
        <v>-59</v>
      </c>
      <c r="I246" s="31">
        <f>H246/H217</f>
        <v>-0.2935323383084577</v>
      </c>
      <c r="J246" s="67">
        <f>J244-J217</f>
        <v>-51</v>
      </c>
      <c r="K246" s="31">
        <f>J246/J217</f>
        <v>-0.2833333333333333</v>
      </c>
      <c r="L246" s="67">
        <f>L244-L217</f>
        <v>-27</v>
      </c>
      <c r="M246" s="31">
        <f>L246/L217</f>
        <v>-0.16666666666666666</v>
      </c>
      <c r="N246" s="67">
        <f>N244-N217</f>
        <v>-40</v>
      </c>
      <c r="O246" s="31">
        <f>N246/N217</f>
        <v>-0.23255813953488372</v>
      </c>
      <c r="P246" s="67">
        <f>P244-P217</f>
        <v>-120</v>
      </c>
      <c r="Q246" s="31">
        <f>P246/P217</f>
        <v>-0.75</v>
      </c>
      <c r="R246" s="67">
        <f>R244-R217</f>
        <v>-74</v>
      </c>
      <c r="S246" s="31">
        <f>R246/R217</f>
        <v>-0.6115702479338843</v>
      </c>
      <c r="T246" s="67">
        <f>T244-T217</f>
        <v>-32</v>
      </c>
      <c r="U246" s="31">
        <f>T246/T217</f>
        <v>-0.256</v>
      </c>
      <c r="V246" s="67">
        <f>V244-V217</f>
        <v>-39</v>
      </c>
      <c r="W246" s="31">
        <f>V246/V217</f>
        <v>-0.29770992366412213</v>
      </c>
      <c r="X246" s="67">
        <f>X244-X217</f>
        <v>14</v>
      </c>
      <c r="Y246" s="31">
        <f>X246/X217</f>
        <v>0.12173913043478261</v>
      </c>
      <c r="Z246" s="67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88" t="s">
        <v>88</v>
      </c>
      <c r="B249" s="188"/>
      <c r="C249" s="188"/>
      <c r="D249" s="188"/>
      <c r="E249" s="188"/>
      <c r="F249" s="188"/>
      <c r="G249" s="188"/>
      <c r="H249" s="188"/>
      <c r="I249" s="188"/>
      <c r="J249" s="188"/>
      <c r="K249" s="188"/>
      <c r="L249" s="189"/>
      <c r="M249" s="189"/>
      <c r="N249" s="189"/>
      <c r="O249" s="189"/>
      <c r="P249" s="189"/>
      <c r="Q249" s="189"/>
      <c r="R249" s="189"/>
      <c r="S249" s="189"/>
      <c r="T249" s="189"/>
      <c r="U249" s="189"/>
      <c r="V249" s="189"/>
      <c r="W249" s="189"/>
      <c r="X249" s="189"/>
      <c r="Y249" s="189"/>
      <c r="Z249" s="189"/>
      <c r="AA249" s="189"/>
      <c r="AB249" s="189"/>
      <c r="AC249" s="189"/>
      <c r="AD249" s="189"/>
    </row>
    <row r="250" spans="4:14" ht="24.75" customHeight="1" thickBot="1" thickTop="1">
      <c r="D250" s="115"/>
      <c r="F250" s="6"/>
      <c r="H250" s="6"/>
      <c r="J250" s="6"/>
      <c r="L250" s="6"/>
      <c r="N250" s="6"/>
    </row>
    <row r="251" spans="1:30" ht="27" customHeight="1" thickBot="1">
      <c r="A251" s="138" t="s">
        <v>0</v>
      </c>
      <c r="B251" s="166" t="s">
        <v>1</v>
      </c>
      <c r="C251" s="153"/>
      <c r="D251" s="141" t="s">
        <v>85</v>
      </c>
      <c r="E251" s="154"/>
      <c r="F251" s="154"/>
      <c r="G251" s="154"/>
      <c r="H251" s="154"/>
      <c r="I251" s="154"/>
      <c r="J251" s="154"/>
      <c r="K251" s="154"/>
      <c r="L251" s="154"/>
      <c r="M251" s="154"/>
      <c r="N251" s="154"/>
      <c r="O251" s="154"/>
      <c r="P251" s="154"/>
      <c r="Q251" s="154"/>
      <c r="R251" s="154"/>
      <c r="S251" s="154"/>
      <c r="T251" s="154"/>
      <c r="U251" s="154"/>
      <c r="V251" s="154"/>
      <c r="W251" s="154"/>
      <c r="X251" s="154"/>
      <c r="Y251" s="154"/>
      <c r="Z251" s="154"/>
      <c r="AA251" s="155"/>
      <c r="AB251" s="145" t="s">
        <v>21</v>
      </c>
      <c r="AC251" s="148" t="s">
        <v>22</v>
      </c>
      <c r="AD251" s="149"/>
    </row>
    <row r="252" spans="1:30" ht="24.75" customHeight="1" thickBot="1" thickTop="1">
      <c r="A252" s="138"/>
      <c r="B252" s="171"/>
      <c r="C252" s="138"/>
      <c r="D252" s="139" t="s">
        <v>4</v>
      </c>
      <c r="E252" s="140"/>
      <c r="F252" s="139" t="s">
        <v>5</v>
      </c>
      <c r="G252" s="140"/>
      <c r="H252" s="139" t="s">
        <v>25</v>
      </c>
      <c r="I252" s="140"/>
      <c r="J252" s="139" t="s">
        <v>26</v>
      </c>
      <c r="K252" s="140"/>
      <c r="L252" s="139" t="s">
        <v>27</v>
      </c>
      <c r="M252" s="140"/>
      <c r="N252" s="139" t="s">
        <v>28</v>
      </c>
      <c r="O252" s="140"/>
      <c r="P252" s="139" t="s">
        <v>29</v>
      </c>
      <c r="Q252" s="140"/>
      <c r="R252" s="139" t="s">
        <v>35</v>
      </c>
      <c r="S252" s="140"/>
      <c r="T252" s="139" t="s">
        <v>36</v>
      </c>
      <c r="U252" s="140"/>
      <c r="V252" s="139" t="s">
        <v>37</v>
      </c>
      <c r="W252" s="140"/>
      <c r="X252" s="139" t="s">
        <v>38</v>
      </c>
      <c r="Y252" s="140"/>
      <c r="Z252" s="159" t="s">
        <v>39</v>
      </c>
      <c r="AA252" s="160"/>
      <c r="AB252" s="146"/>
      <c r="AC252" s="150"/>
      <c r="AD252" s="151"/>
    </row>
    <row r="253" spans="1:30" ht="21.75" customHeight="1" thickBot="1" thickTop="1">
      <c r="A253" s="2"/>
      <c r="B253" s="1"/>
      <c r="C253" s="168" t="s">
        <v>34</v>
      </c>
      <c r="D253" s="179"/>
      <c r="E253" s="179"/>
      <c r="F253" s="179"/>
      <c r="G253" s="179"/>
      <c r="H253" s="179"/>
      <c r="I253" s="179"/>
      <c r="J253" s="179"/>
      <c r="K253" s="179"/>
      <c r="L253" s="179"/>
      <c r="M253" s="179"/>
      <c r="N253" s="179"/>
      <c r="O253" s="179"/>
      <c r="P253" s="179"/>
      <c r="Q253" s="179"/>
      <c r="R253" s="179"/>
      <c r="S253" s="179"/>
      <c r="T253" s="179"/>
      <c r="U253" s="179"/>
      <c r="V253" s="179"/>
      <c r="W253" s="179"/>
      <c r="X253" s="179"/>
      <c r="Y253" s="179"/>
      <c r="Z253" s="179"/>
      <c r="AA253" s="180"/>
      <c r="AB253" s="147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73"/>
      <c r="AC254" s="162"/>
      <c r="AD254" s="163"/>
    </row>
    <row r="255" spans="1:30" ht="27" customHeight="1" thickBot="1" thickTop="1">
      <c r="A255" s="138" t="s">
        <v>6</v>
      </c>
      <c r="B255" s="142" t="s">
        <v>7</v>
      </c>
      <c r="C255" s="7"/>
      <c r="D255" s="65">
        <v>11985</v>
      </c>
      <c r="E255" s="22" t="s">
        <v>24</v>
      </c>
      <c r="F255" s="65">
        <v>11897</v>
      </c>
      <c r="G255" s="22" t="s">
        <v>24</v>
      </c>
      <c r="H255" s="65">
        <v>11740</v>
      </c>
      <c r="I255" s="22" t="s">
        <v>24</v>
      </c>
      <c r="J255" s="65">
        <v>11460</v>
      </c>
      <c r="K255" s="22" t="s">
        <v>24</v>
      </c>
      <c r="L255" s="65">
        <v>11268</v>
      </c>
      <c r="M255" s="22" t="s">
        <v>24</v>
      </c>
      <c r="N255" s="65">
        <v>11226</v>
      </c>
      <c r="O255" s="22" t="s">
        <v>24</v>
      </c>
      <c r="P255" s="65">
        <v>11220</v>
      </c>
      <c r="Q255" s="22" t="s">
        <v>24</v>
      </c>
      <c r="R255" s="65">
        <v>11153</v>
      </c>
      <c r="S255" s="22" t="s">
        <v>24</v>
      </c>
      <c r="T255" s="65">
        <v>11045</v>
      </c>
      <c r="U255" s="22" t="s">
        <v>24</v>
      </c>
      <c r="V255" s="65">
        <v>11003</v>
      </c>
      <c r="W255" s="22" t="s">
        <v>24</v>
      </c>
      <c r="X255" s="65">
        <v>10976</v>
      </c>
      <c r="Y255" s="22" t="s">
        <v>24</v>
      </c>
      <c r="Z255" s="71">
        <v>11021</v>
      </c>
      <c r="AA255" s="49" t="s">
        <v>24</v>
      </c>
      <c r="AB255" s="178"/>
      <c r="AC255" s="194"/>
      <c r="AD255" s="57"/>
    </row>
    <row r="256" spans="1:29" ht="27" customHeight="1" thickBot="1" thickTop="1">
      <c r="A256" s="138"/>
      <c r="B256" s="143"/>
      <c r="C256" s="17" t="s">
        <v>19</v>
      </c>
      <c r="D256" s="75">
        <f>D255-Z228</f>
        <v>76</v>
      </c>
      <c r="E256" s="30">
        <f>D256/Z228</f>
        <v>0.0063817281047946935</v>
      </c>
      <c r="F256" s="75">
        <f>F255-D255</f>
        <v>-88</v>
      </c>
      <c r="G256" s="30">
        <f>F256/D255</f>
        <v>-0.007342511472674176</v>
      </c>
      <c r="H256" s="75">
        <f>H255-F255</f>
        <v>-157</v>
      </c>
      <c r="I256" s="30">
        <f>H256/F255</f>
        <v>-0.013196604185929226</v>
      </c>
      <c r="J256" s="75">
        <f>J255-H255</f>
        <v>-280</v>
      </c>
      <c r="K256" s="30">
        <f>J256/H255</f>
        <v>-0.02385008517887564</v>
      </c>
      <c r="L256" s="75">
        <f>L255-J255</f>
        <v>-192</v>
      </c>
      <c r="M256" s="30">
        <f>L256/J255</f>
        <v>-0.016753926701570682</v>
      </c>
      <c r="N256" s="66">
        <f>N255-L255</f>
        <v>-42</v>
      </c>
      <c r="O256" s="42">
        <f>N256/L255</f>
        <v>-0.003727369542066028</v>
      </c>
      <c r="P256" s="66">
        <f>P255-N255</f>
        <v>-6</v>
      </c>
      <c r="Q256" s="42">
        <f>P256/N255</f>
        <v>-0.0005344735435595938</v>
      </c>
      <c r="R256" s="66">
        <f>R255-P255</f>
        <v>-67</v>
      </c>
      <c r="S256" s="42">
        <f>R256/P255</f>
        <v>-0.005971479500891266</v>
      </c>
      <c r="T256" s="66">
        <f>T255-R255</f>
        <v>-108</v>
      </c>
      <c r="U256" s="42">
        <f>T256/R255</f>
        <v>-0.009683493230520935</v>
      </c>
      <c r="V256" s="66">
        <f>V255-T255</f>
        <v>-42</v>
      </c>
      <c r="W256" s="42">
        <f>V256/T255</f>
        <v>-0.003802625622453599</v>
      </c>
      <c r="X256" s="66">
        <f>X255-V255</f>
        <v>-27</v>
      </c>
      <c r="Y256" s="42">
        <f>X256/V255</f>
        <v>-0.00245387621557757</v>
      </c>
      <c r="Z256" s="72">
        <f>Z255-X255</f>
        <v>45</v>
      </c>
      <c r="AA256" s="54">
        <f>Z256/X255</f>
        <v>0.004099854227405247</v>
      </c>
      <c r="AB256" s="10"/>
      <c r="AC256" s="9"/>
    </row>
    <row r="257" spans="1:29" ht="27" customHeight="1" thickBot="1">
      <c r="A257" s="138"/>
      <c r="B257" s="144"/>
      <c r="C257" s="18" t="s">
        <v>20</v>
      </c>
      <c r="D257" s="67">
        <f>D255-D228</f>
        <v>-26</v>
      </c>
      <c r="E257" s="31">
        <f>D257/D228</f>
        <v>-0.0021646823744900508</v>
      </c>
      <c r="F257" s="67">
        <f>F255-F228</f>
        <v>-125</v>
      </c>
      <c r="G257" s="31">
        <f>F257/F228</f>
        <v>-0.010397604391948095</v>
      </c>
      <c r="H257" s="67">
        <f>H255-H228</f>
        <v>-61</v>
      </c>
      <c r="I257" s="31">
        <f>H257/H228</f>
        <v>-0.005169053470044912</v>
      </c>
      <c r="J257" s="67">
        <f>J255-J228</f>
        <v>-148</v>
      </c>
      <c r="K257" s="31">
        <f>J257/J228</f>
        <v>-0.012749827705031013</v>
      </c>
      <c r="L257" s="67">
        <f>L255-L228</f>
        <v>-232</v>
      </c>
      <c r="M257" s="31">
        <f>L257/L228</f>
        <v>-0.02017391304347826</v>
      </c>
      <c r="N257" s="67">
        <f>N255-N228</f>
        <v>-219</v>
      </c>
      <c r="O257" s="31">
        <f>N257/N228</f>
        <v>-0.019134993446920052</v>
      </c>
      <c r="P257" s="67">
        <f>P255-P228</f>
        <v>-840</v>
      </c>
      <c r="Q257" s="31">
        <f>P257/P228</f>
        <v>-0.06965174129353234</v>
      </c>
      <c r="R257" s="67">
        <f>R255-R228</f>
        <v>-805</v>
      </c>
      <c r="S257" s="31">
        <f>R257/R228</f>
        <v>-0.0673189496571333</v>
      </c>
      <c r="T257" s="67">
        <f>T255-T228</f>
        <v>-926</v>
      </c>
      <c r="U257" s="31">
        <f>T257/T228</f>
        <v>-0.07735360454431543</v>
      </c>
      <c r="V257" s="67">
        <f>V255-V228</f>
        <v>-927</v>
      </c>
      <c r="W257" s="31">
        <f>V257/V228</f>
        <v>-0.0777032690695725</v>
      </c>
      <c r="X257" s="67">
        <f>X255-X228</f>
        <v>-857</v>
      </c>
      <c r="Y257" s="31">
        <f>X257/X228</f>
        <v>-0.07242457534015043</v>
      </c>
      <c r="Z257" s="67">
        <f>Z255-Z228</f>
        <v>-888</v>
      </c>
      <c r="AA257" s="31">
        <f>Z257/Z228</f>
        <v>-0.07456545469812746</v>
      </c>
      <c r="AB257" s="10"/>
      <c r="AC257" s="43"/>
    </row>
    <row r="258" spans="1:30" ht="27" customHeight="1" thickBot="1" thickTop="1">
      <c r="A258" s="138" t="s">
        <v>8</v>
      </c>
      <c r="B258" s="142" t="s">
        <v>18</v>
      </c>
      <c r="C258" s="19"/>
      <c r="D258" s="68">
        <v>429</v>
      </c>
      <c r="E258" s="23" t="s">
        <v>24</v>
      </c>
      <c r="F258" s="68">
        <v>315</v>
      </c>
      <c r="G258" s="23" t="s">
        <v>24</v>
      </c>
      <c r="H258" s="68">
        <v>305</v>
      </c>
      <c r="I258" s="23" t="s">
        <v>24</v>
      </c>
      <c r="J258" s="68">
        <v>275</v>
      </c>
      <c r="K258" s="23" t="s">
        <v>24</v>
      </c>
      <c r="L258" s="68">
        <v>261</v>
      </c>
      <c r="M258" s="23" t="s">
        <v>24</v>
      </c>
      <c r="N258" s="68">
        <v>349</v>
      </c>
      <c r="O258" s="23" t="s">
        <v>24</v>
      </c>
      <c r="P258" s="68">
        <v>322</v>
      </c>
      <c r="Q258" s="23" t="s">
        <v>24</v>
      </c>
      <c r="R258" s="68">
        <v>320</v>
      </c>
      <c r="S258" s="23" t="s">
        <v>24</v>
      </c>
      <c r="T258" s="68">
        <v>398</v>
      </c>
      <c r="U258" s="23" t="s">
        <v>24</v>
      </c>
      <c r="V258" s="68">
        <v>351</v>
      </c>
      <c r="W258" s="23" t="s">
        <v>24</v>
      </c>
      <c r="X258" s="68">
        <v>369</v>
      </c>
      <c r="Y258" s="23" t="s">
        <v>24</v>
      </c>
      <c r="Z258" s="73">
        <v>348</v>
      </c>
      <c r="AA258" s="49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138"/>
      <c r="B259" s="143"/>
      <c r="C259" s="17" t="s">
        <v>19</v>
      </c>
      <c r="D259" s="75">
        <f>D258-Z231</f>
        <v>15</v>
      </c>
      <c r="E259" s="30">
        <f>D259/Z231</f>
        <v>0.036231884057971016</v>
      </c>
      <c r="F259" s="75">
        <f>F258-D258</f>
        <v>-114</v>
      </c>
      <c r="G259" s="30">
        <f>F259/D258</f>
        <v>-0.26573426573426573</v>
      </c>
      <c r="H259" s="75">
        <f>H258-F258</f>
        <v>-10</v>
      </c>
      <c r="I259" s="30">
        <f>H259/F258</f>
        <v>-0.031746031746031744</v>
      </c>
      <c r="J259" s="75">
        <f>J258-H258</f>
        <v>-30</v>
      </c>
      <c r="K259" s="30">
        <f>J259/H258</f>
        <v>-0.09836065573770492</v>
      </c>
      <c r="L259" s="75">
        <f>L258-J258</f>
        <v>-14</v>
      </c>
      <c r="M259" s="30">
        <f>L259/J258</f>
        <v>-0.05090909090909091</v>
      </c>
      <c r="N259" s="66">
        <f>N258-L258</f>
        <v>88</v>
      </c>
      <c r="O259" s="42">
        <f>N259/L258</f>
        <v>0.3371647509578544</v>
      </c>
      <c r="P259" s="66">
        <f>P258-N258</f>
        <v>-27</v>
      </c>
      <c r="Q259" s="42">
        <f>P259/N258</f>
        <v>-0.07736389684813753</v>
      </c>
      <c r="R259" s="66">
        <f>R258-P258</f>
        <v>-2</v>
      </c>
      <c r="S259" s="42">
        <f>R259/P258</f>
        <v>-0.006211180124223602</v>
      </c>
      <c r="T259" s="66">
        <f>T258-R258</f>
        <v>78</v>
      </c>
      <c r="U259" s="42">
        <f>T259/R258</f>
        <v>0.24375</v>
      </c>
      <c r="V259" s="66">
        <f>V258-T258</f>
        <v>-47</v>
      </c>
      <c r="W259" s="42">
        <f>V259/T258</f>
        <v>-0.11809045226130653</v>
      </c>
      <c r="X259" s="66">
        <f>X258-V258</f>
        <v>18</v>
      </c>
      <c r="Y259" s="42">
        <f>X259/V258</f>
        <v>0.05128205128205128</v>
      </c>
      <c r="Z259" s="72">
        <f>Z258-X258</f>
        <v>-21</v>
      </c>
      <c r="AA259" s="54">
        <f>Z259/X258</f>
        <v>-0.056910569105691054</v>
      </c>
      <c r="AB259" s="102">
        <f>AB258-D258-F258-H258-J258-L258-N258-P258-R258-T258-V258-X258</f>
        <v>348</v>
      </c>
      <c r="AC259" s="48"/>
      <c r="AD259" s="77"/>
    </row>
    <row r="260" spans="1:30" ht="27" customHeight="1" thickBot="1">
      <c r="A260" s="138"/>
      <c r="B260" s="144"/>
      <c r="C260" s="18" t="s">
        <v>20</v>
      </c>
      <c r="D260" s="67">
        <f>D258-D231</f>
        <v>168</v>
      </c>
      <c r="E260" s="31">
        <f>D260/D231</f>
        <v>0.6436781609195402</v>
      </c>
      <c r="F260" s="67">
        <f>F258-F231</f>
        <v>44</v>
      </c>
      <c r="G260" s="31">
        <f>F260/F231</f>
        <v>0.16236162361623616</v>
      </c>
      <c r="H260" s="67">
        <f>H258-H231</f>
        <v>36</v>
      </c>
      <c r="I260" s="31">
        <f>H260/H231</f>
        <v>0.13382899628252787</v>
      </c>
      <c r="J260" s="67">
        <f>J258-J231</f>
        <v>70</v>
      </c>
      <c r="K260" s="31">
        <f>J260/J231</f>
        <v>0.34146341463414637</v>
      </c>
      <c r="L260" s="67">
        <f>L258-L231</f>
        <v>52</v>
      </c>
      <c r="M260" s="31">
        <f>L260/L231</f>
        <v>0.24880382775119617</v>
      </c>
      <c r="N260" s="67">
        <f>N258-N231</f>
        <v>107</v>
      </c>
      <c r="O260" s="31">
        <f>N260/N231</f>
        <v>0.44214876033057854</v>
      </c>
      <c r="P260" s="67">
        <f>P258-P231</f>
        <v>33</v>
      </c>
      <c r="Q260" s="31">
        <f>P260/P231</f>
        <v>0.11418685121107267</v>
      </c>
      <c r="R260" s="67">
        <f>R258-R231</f>
        <v>20</v>
      </c>
      <c r="S260" s="31">
        <f>R260/R231</f>
        <v>0.06666666666666667</v>
      </c>
      <c r="T260" s="67">
        <f>T258-T231</f>
        <v>35</v>
      </c>
      <c r="U260" s="31">
        <f>T260/T231</f>
        <v>0.09641873278236915</v>
      </c>
      <c r="V260" s="67">
        <f>V258-V231</f>
        <v>17</v>
      </c>
      <c r="W260" s="31">
        <f>V260/V231</f>
        <v>0.05089820359281437</v>
      </c>
      <c r="X260" s="67">
        <f>X258-X231</f>
        <v>-24</v>
      </c>
      <c r="Y260" s="31">
        <f>X260/X231</f>
        <v>-0.061068702290076333</v>
      </c>
      <c r="Z260" s="67">
        <f>Z258-Z231</f>
        <v>-66</v>
      </c>
      <c r="AA260" s="31">
        <f>Z260/Z231</f>
        <v>-0.15942028985507245</v>
      </c>
      <c r="AB260" s="28"/>
      <c r="AC260" s="76"/>
      <c r="AD260" s="47"/>
    </row>
    <row r="261" spans="1:30" ht="27" customHeight="1" thickBot="1" thickTop="1">
      <c r="A261" s="138" t="s">
        <v>9</v>
      </c>
      <c r="B261" s="142" t="s">
        <v>16</v>
      </c>
      <c r="C261" s="20"/>
      <c r="D261" s="69">
        <v>158</v>
      </c>
      <c r="E261" s="23" t="s">
        <v>24</v>
      </c>
      <c r="F261" s="69">
        <v>236</v>
      </c>
      <c r="G261" s="23" t="s">
        <v>24</v>
      </c>
      <c r="H261" s="69">
        <v>268</v>
      </c>
      <c r="I261" s="23" t="s">
        <v>24</v>
      </c>
      <c r="J261" s="69">
        <v>273</v>
      </c>
      <c r="K261" s="23" t="s">
        <v>24</v>
      </c>
      <c r="L261" s="69">
        <v>268</v>
      </c>
      <c r="M261" s="23" t="s">
        <v>24</v>
      </c>
      <c r="N261" s="69">
        <v>221</v>
      </c>
      <c r="O261" s="23" t="s">
        <v>24</v>
      </c>
      <c r="P261" s="69">
        <v>143</v>
      </c>
      <c r="Q261" s="23" t="s">
        <v>24</v>
      </c>
      <c r="R261" s="69">
        <v>178</v>
      </c>
      <c r="S261" s="23" t="s">
        <v>24</v>
      </c>
      <c r="T261" s="69">
        <v>245</v>
      </c>
      <c r="U261" s="23" t="s">
        <v>24</v>
      </c>
      <c r="V261" s="69">
        <v>170</v>
      </c>
      <c r="W261" s="23" t="s">
        <v>24</v>
      </c>
      <c r="X261" s="69">
        <v>200</v>
      </c>
      <c r="Y261" s="23" t="s">
        <v>24</v>
      </c>
      <c r="Z261" s="74">
        <v>109</v>
      </c>
      <c r="AA261" s="49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138"/>
      <c r="B262" s="143"/>
      <c r="C262" s="21" t="s">
        <v>19</v>
      </c>
      <c r="D262" s="75">
        <f>D261-Z234</f>
        <v>9</v>
      </c>
      <c r="E262" s="30">
        <f>D262/Z234</f>
        <v>0.06040268456375839</v>
      </c>
      <c r="F262" s="75">
        <f>F261-D261</f>
        <v>78</v>
      </c>
      <c r="G262" s="30">
        <f>F262/D261</f>
        <v>0.4936708860759494</v>
      </c>
      <c r="H262" s="75">
        <f>H261-F261</f>
        <v>32</v>
      </c>
      <c r="I262" s="30">
        <f>H262/F261</f>
        <v>0.13559322033898305</v>
      </c>
      <c r="J262" s="75">
        <f>J261-H261</f>
        <v>5</v>
      </c>
      <c r="K262" s="30">
        <f>J262/H261</f>
        <v>0.018656716417910446</v>
      </c>
      <c r="L262" s="75">
        <f>L261-J261</f>
        <v>-5</v>
      </c>
      <c r="M262" s="30">
        <f>L262/J261</f>
        <v>-0.018315018315018316</v>
      </c>
      <c r="N262" s="66">
        <f>N261-L261</f>
        <v>-47</v>
      </c>
      <c r="O262" s="42">
        <f>N262/L261</f>
        <v>-0.17537313432835822</v>
      </c>
      <c r="P262" s="66">
        <f>P261-N261</f>
        <v>-78</v>
      </c>
      <c r="Q262" s="42">
        <f>P262/N261</f>
        <v>-0.35294117647058826</v>
      </c>
      <c r="R262" s="66">
        <f>R261-P261</f>
        <v>35</v>
      </c>
      <c r="S262" s="42">
        <f>R262/P261</f>
        <v>0.24475524475524477</v>
      </c>
      <c r="T262" s="66">
        <f>T261-R261</f>
        <v>67</v>
      </c>
      <c r="U262" s="42">
        <f>T262/R261</f>
        <v>0.37640449438202245</v>
      </c>
      <c r="V262" s="66">
        <f>V261-T261</f>
        <v>-75</v>
      </c>
      <c r="W262" s="42">
        <f>V262/T261</f>
        <v>-0.30612244897959184</v>
      </c>
      <c r="X262" s="66">
        <f>X261-V261</f>
        <v>30</v>
      </c>
      <c r="Y262" s="42">
        <f>X262/V261</f>
        <v>0.17647058823529413</v>
      </c>
      <c r="Z262" s="72">
        <f>Z261-X261</f>
        <v>-91</v>
      </c>
      <c r="AA262" s="54">
        <f>Z262/X261</f>
        <v>-0.455</v>
      </c>
      <c r="AB262" s="102">
        <f>AB261-D261-F261-H261-J261-L261-N261-P261-R261-T261-V261-X261</f>
        <v>109</v>
      </c>
      <c r="AC262" s="48"/>
      <c r="AD262" s="77"/>
    </row>
    <row r="263" spans="1:30" ht="27" customHeight="1" thickBot="1">
      <c r="A263" s="138"/>
      <c r="B263" s="144"/>
      <c r="C263" s="18" t="s">
        <v>20</v>
      </c>
      <c r="D263" s="67">
        <f>D261-D234</f>
        <v>-22</v>
      </c>
      <c r="E263" s="31">
        <f>D263/D234</f>
        <v>-0.12222222222222222</v>
      </c>
      <c r="F263" s="67">
        <f>F261-F234</f>
        <v>94</v>
      </c>
      <c r="G263" s="31">
        <f>F263/F234</f>
        <v>0.6619718309859155</v>
      </c>
      <c r="H263" s="67">
        <f>H261-H234</f>
        <v>96</v>
      </c>
      <c r="I263" s="31">
        <f>H263/H234</f>
        <v>0.5581395348837209</v>
      </c>
      <c r="J263" s="67">
        <f>J261-J234</f>
        <v>97</v>
      </c>
      <c r="K263" s="31">
        <f>J263/J234</f>
        <v>0.5511363636363636</v>
      </c>
      <c r="L263" s="67">
        <f>L261-L234</f>
        <v>105</v>
      </c>
      <c r="M263" s="31">
        <f>L263/L234</f>
        <v>0.6441717791411042</v>
      </c>
      <c r="N263" s="67">
        <f>N261-N234</f>
        <v>68</v>
      </c>
      <c r="O263" s="31">
        <f>N263/N234</f>
        <v>0.4444444444444444</v>
      </c>
      <c r="P263" s="67">
        <f>P261-P234</f>
        <v>-134</v>
      </c>
      <c r="Q263" s="31">
        <f>P263/P234</f>
        <v>-0.48375451263537905</v>
      </c>
      <c r="R263" s="67">
        <f>R261-R234</f>
        <v>-209</v>
      </c>
      <c r="S263" s="31">
        <f>R263/R234</f>
        <v>-0.5400516795865633</v>
      </c>
      <c r="T263" s="67">
        <f>T261-T234</f>
        <v>-89</v>
      </c>
      <c r="U263" s="31">
        <f>T263/T234</f>
        <v>-0.26646706586826346</v>
      </c>
      <c r="V263" s="67">
        <f>V261-V234</f>
        <v>-151</v>
      </c>
      <c r="W263" s="31">
        <f>V263/V234</f>
        <v>-0.470404984423676</v>
      </c>
      <c r="X263" s="67">
        <f>X261-X234</f>
        <v>-11</v>
      </c>
      <c r="Y263" s="31">
        <f>X263/X234</f>
        <v>-0.052132701421800945</v>
      </c>
      <c r="Z263" s="67">
        <f>Z261-Z234</f>
        <v>-40</v>
      </c>
      <c r="AA263" s="31">
        <f>Z263/Z234</f>
        <v>-0.2684563758389262</v>
      </c>
      <c r="AB263" s="28"/>
      <c r="AC263" s="48"/>
      <c r="AD263" s="47"/>
    </row>
    <row r="264" spans="1:30" ht="27" customHeight="1" thickBot="1" thickTop="1">
      <c r="A264" s="138" t="s">
        <v>10</v>
      </c>
      <c r="B264" s="142" t="s">
        <v>17</v>
      </c>
      <c r="C264" s="20"/>
      <c r="D264" s="69">
        <v>0</v>
      </c>
      <c r="E264" s="23" t="s">
        <v>24</v>
      </c>
      <c r="F264" s="69">
        <v>0</v>
      </c>
      <c r="G264" s="23" t="s">
        <v>24</v>
      </c>
      <c r="H264" s="69">
        <v>0</v>
      </c>
      <c r="I264" s="23" t="s">
        <v>24</v>
      </c>
      <c r="J264" s="69">
        <v>0</v>
      </c>
      <c r="K264" s="23" t="s">
        <v>24</v>
      </c>
      <c r="L264" s="69">
        <v>0</v>
      </c>
      <c r="M264" s="23" t="s">
        <v>24</v>
      </c>
      <c r="N264" s="69">
        <v>0</v>
      </c>
      <c r="O264" s="23" t="s">
        <v>24</v>
      </c>
      <c r="P264" s="69">
        <v>0</v>
      </c>
      <c r="Q264" s="23" t="s">
        <v>24</v>
      </c>
      <c r="R264" s="69">
        <v>0</v>
      </c>
      <c r="S264" s="23" t="s">
        <v>24</v>
      </c>
      <c r="T264" s="69">
        <v>0</v>
      </c>
      <c r="U264" s="23" t="s">
        <v>24</v>
      </c>
      <c r="V264" s="69">
        <v>0</v>
      </c>
      <c r="W264" s="23" t="s">
        <v>24</v>
      </c>
      <c r="X264" s="69">
        <v>0</v>
      </c>
      <c r="Y264" s="23" t="s">
        <v>24</v>
      </c>
      <c r="Z264" s="74">
        <v>0</v>
      </c>
      <c r="AA264" s="49" t="s">
        <v>24</v>
      </c>
      <c r="AB264" s="27">
        <f>D264+F264+H264+J264+L264+N264+P264+R264+T264+V264+X264</f>
        <v>0</v>
      </c>
      <c r="AC264" s="44"/>
      <c r="AD264" s="45"/>
    </row>
    <row r="265" spans="1:30" ht="27" customHeight="1" thickBot="1" thickTop="1">
      <c r="A265" s="138"/>
      <c r="B265" s="143"/>
      <c r="C265" s="21" t="s">
        <v>19</v>
      </c>
      <c r="D265" s="75">
        <f>D264-Z237</f>
        <v>0</v>
      </c>
      <c r="E265" s="30"/>
      <c r="F265" s="75">
        <f>F264-D264</f>
        <v>0</v>
      </c>
      <c r="G265" s="30"/>
      <c r="H265" s="75">
        <f>H264-F264</f>
        <v>0</v>
      </c>
      <c r="I265" s="30"/>
      <c r="J265" s="75">
        <f>J264-H264</f>
        <v>0</v>
      </c>
      <c r="K265" s="30"/>
      <c r="L265" s="75">
        <f>L264-J264</f>
        <v>0</v>
      </c>
      <c r="M265" s="30"/>
      <c r="N265" s="66">
        <f>N264-L264</f>
        <v>0</v>
      </c>
      <c r="O265" s="42"/>
      <c r="P265" s="66">
        <f>P264-N264</f>
        <v>0</v>
      </c>
      <c r="Q265" s="42"/>
      <c r="R265" s="66">
        <f>R264-P264</f>
        <v>0</v>
      </c>
      <c r="S265" s="42"/>
      <c r="T265" s="66">
        <f>T264-R264</f>
        <v>0</v>
      </c>
      <c r="U265" s="42"/>
      <c r="V265" s="66">
        <f>V264-T264</f>
        <v>0</v>
      </c>
      <c r="W265" s="42"/>
      <c r="X265" s="66">
        <f>X264-V264</f>
        <v>0</v>
      </c>
      <c r="Y265" s="42"/>
      <c r="Z265" s="72">
        <f>Z264-X264</f>
        <v>0</v>
      </c>
      <c r="AA265" s="72"/>
      <c r="AB265" s="28"/>
      <c r="AC265" s="46"/>
      <c r="AD265" s="77"/>
    </row>
    <row r="266" spans="1:30" ht="27" customHeight="1" thickBot="1" thickTop="1">
      <c r="A266" s="138"/>
      <c r="B266" s="144"/>
      <c r="C266" s="18" t="s">
        <v>20</v>
      </c>
      <c r="D266" s="67">
        <f>D264-D237</f>
        <v>0</v>
      </c>
      <c r="E266" s="31"/>
      <c r="F266" s="67">
        <f>F264-F237</f>
        <v>0</v>
      </c>
      <c r="G266" s="31"/>
      <c r="H266" s="67">
        <f>H264-H237</f>
        <v>0</v>
      </c>
      <c r="I266" s="31"/>
      <c r="J266" s="67">
        <f>J264-J237</f>
        <v>0</v>
      </c>
      <c r="K266" s="31"/>
      <c r="L266" s="67">
        <f>L264-L237</f>
        <v>0</v>
      </c>
      <c r="M266" s="31"/>
      <c r="N266" s="67">
        <f>N264-N237</f>
        <v>0</v>
      </c>
      <c r="O266" s="31"/>
      <c r="P266" s="67">
        <f>P264-P237</f>
        <v>0</v>
      </c>
      <c r="Q266" s="31"/>
      <c r="R266" s="67">
        <f>R264-R237</f>
        <v>0</v>
      </c>
      <c r="S266" s="31"/>
      <c r="T266" s="67">
        <f>T264-T237</f>
        <v>0</v>
      </c>
      <c r="U266" s="31"/>
      <c r="V266" s="67">
        <f>V264-V237</f>
        <v>0</v>
      </c>
      <c r="W266" s="31"/>
      <c r="X266" s="67">
        <f>X264-X237</f>
        <v>0</v>
      </c>
      <c r="Y266" s="31"/>
      <c r="Z266" s="72">
        <f>Z264-Z237</f>
        <v>0</v>
      </c>
      <c r="AA266" s="72"/>
      <c r="AB266" s="28"/>
      <c r="AC266" s="76"/>
      <c r="AD266" s="47"/>
    </row>
    <row r="267" spans="1:30" ht="27" customHeight="1" thickBot="1" thickTop="1">
      <c r="A267" s="138" t="s">
        <v>11</v>
      </c>
      <c r="B267" s="142" t="s">
        <v>15</v>
      </c>
      <c r="C267" s="20"/>
      <c r="D267" s="69">
        <v>44</v>
      </c>
      <c r="E267" s="23" t="s">
        <v>24</v>
      </c>
      <c r="F267" s="69">
        <v>29</v>
      </c>
      <c r="G267" s="23" t="s">
        <v>24</v>
      </c>
      <c r="H267" s="69">
        <v>49</v>
      </c>
      <c r="I267" s="23" t="s">
        <v>24</v>
      </c>
      <c r="J267" s="69">
        <v>44</v>
      </c>
      <c r="K267" s="23" t="s">
        <v>24</v>
      </c>
      <c r="L267" s="69">
        <v>32</v>
      </c>
      <c r="M267" s="23" t="s">
        <v>24</v>
      </c>
      <c r="N267" s="69">
        <v>33</v>
      </c>
      <c r="O267" s="23" t="s">
        <v>24</v>
      </c>
      <c r="P267" s="69">
        <v>28</v>
      </c>
      <c r="Q267" s="23" t="s">
        <v>24</v>
      </c>
      <c r="R267" s="69">
        <v>41</v>
      </c>
      <c r="S267" s="23" t="s">
        <v>24</v>
      </c>
      <c r="T267" s="69">
        <v>32</v>
      </c>
      <c r="U267" s="23" t="s">
        <v>24</v>
      </c>
      <c r="V267" s="69">
        <v>33</v>
      </c>
      <c r="W267" s="23" t="s">
        <v>24</v>
      </c>
      <c r="X267" s="112">
        <v>68</v>
      </c>
      <c r="Y267" s="23" t="s">
        <v>24</v>
      </c>
      <c r="Z267" s="74">
        <v>47</v>
      </c>
      <c r="AA267" s="49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138"/>
      <c r="B268" s="143"/>
      <c r="C268" s="21" t="s">
        <v>19</v>
      </c>
      <c r="D268" s="75">
        <f>D267-Z240</f>
        <v>15</v>
      </c>
      <c r="E268" s="30">
        <f>D268/Z240</f>
        <v>0.5172413793103449</v>
      </c>
      <c r="F268" s="75">
        <f>F267-D267</f>
        <v>-15</v>
      </c>
      <c r="G268" s="30">
        <f>F268/D267</f>
        <v>-0.3409090909090909</v>
      </c>
      <c r="H268" s="75">
        <f>H267-F267</f>
        <v>20</v>
      </c>
      <c r="I268" s="30">
        <f>H268/F267</f>
        <v>0.6896551724137931</v>
      </c>
      <c r="J268" s="75">
        <f>J267-H267</f>
        <v>-5</v>
      </c>
      <c r="K268" s="30">
        <f>J268/H267</f>
        <v>-0.10204081632653061</v>
      </c>
      <c r="L268" s="75">
        <f>L267-J267</f>
        <v>-12</v>
      </c>
      <c r="M268" s="30">
        <f>L268/J267</f>
        <v>-0.2727272727272727</v>
      </c>
      <c r="N268" s="66">
        <f>N267-L267</f>
        <v>1</v>
      </c>
      <c r="O268" s="42">
        <f>N268/L267</f>
        <v>0.03125</v>
      </c>
      <c r="P268" s="66">
        <f>P267-N267</f>
        <v>-5</v>
      </c>
      <c r="Q268" s="42">
        <f>P268/N267</f>
        <v>-0.15151515151515152</v>
      </c>
      <c r="R268" s="66">
        <f>R267-P267</f>
        <v>13</v>
      </c>
      <c r="S268" s="42">
        <f>R268/P267</f>
        <v>0.4642857142857143</v>
      </c>
      <c r="T268" s="66">
        <f>T267-R267</f>
        <v>-9</v>
      </c>
      <c r="U268" s="42">
        <f>T268/R267</f>
        <v>-0.21951219512195122</v>
      </c>
      <c r="V268" s="66">
        <f>V267-T267</f>
        <v>1</v>
      </c>
      <c r="W268" s="42">
        <f>V268/T267</f>
        <v>0.03125</v>
      </c>
      <c r="X268" s="66">
        <f>X267-V267</f>
        <v>35</v>
      </c>
      <c r="Y268" s="42">
        <f>X268/V267</f>
        <v>1.0606060606060606</v>
      </c>
      <c r="Z268" s="72">
        <f>Z267-X267</f>
        <v>-21</v>
      </c>
      <c r="AA268" s="116">
        <f>Z268/X267</f>
        <v>-0.3088235294117647</v>
      </c>
      <c r="AB268" s="102">
        <f>AB267-D267-F267-H267-J267-L267-N267-P267-R267-T267-V267-X267</f>
        <v>47</v>
      </c>
      <c r="AC268" s="12"/>
      <c r="AD268" s="77"/>
    </row>
    <row r="269" spans="1:29" ht="27" customHeight="1" thickBot="1">
      <c r="A269" s="138"/>
      <c r="B269" s="144"/>
      <c r="C269" s="18" t="s">
        <v>20</v>
      </c>
      <c r="D269" s="67">
        <f>D267-D240</f>
        <v>-33</v>
      </c>
      <c r="E269" s="31">
        <f>D269/D240</f>
        <v>-0.42857142857142855</v>
      </c>
      <c r="F269" s="67">
        <f>F267-F240</f>
        <v>-50</v>
      </c>
      <c r="G269" s="31">
        <f>F269/F240</f>
        <v>-0.6329113924050633</v>
      </c>
      <c r="H269" s="67">
        <f>H267-H240</f>
        <v>-23</v>
      </c>
      <c r="I269" s="31">
        <f>H269/H240</f>
        <v>-0.3194444444444444</v>
      </c>
      <c r="J269" s="67">
        <f>J267-J240</f>
        <v>-14</v>
      </c>
      <c r="K269" s="31">
        <f>J269/J240</f>
        <v>-0.2413793103448276</v>
      </c>
      <c r="L269" s="67">
        <f>L267-L240</f>
        <v>-16</v>
      </c>
      <c r="M269" s="31">
        <f>L269/L240</f>
        <v>-0.3333333333333333</v>
      </c>
      <c r="N269" s="67">
        <f>N267-N240</f>
        <v>-29</v>
      </c>
      <c r="O269" s="31">
        <f>N269/N240</f>
        <v>-0.46774193548387094</v>
      </c>
      <c r="P269" s="67">
        <f>P267-P240</f>
        <v>-1</v>
      </c>
      <c r="Q269" s="31">
        <f>P269/P240</f>
        <v>-0.034482758620689655</v>
      </c>
      <c r="R269" s="67">
        <f>R267-R240</f>
        <v>16</v>
      </c>
      <c r="S269" s="31">
        <f>R269/R240</f>
        <v>0.64</v>
      </c>
      <c r="T269" s="67">
        <f>T267-T240</f>
        <v>9</v>
      </c>
      <c r="U269" s="31">
        <f>T269/T240</f>
        <v>0.391304347826087</v>
      </c>
      <c r="V269" s="67">
        <f>V267-V240</f>
        <v>7</v>
      </c>
      <c r="W269" s="31">
        <f>V269/V240</f>
        <v>0.2692307692307692</v>
      </c>
      <c r="X269" s="67">
        <f>X267-X240</f>
        <v>25</v>
      </c>
      <c r="Y269" s="31">
        <f>X269/X240</f>
        <v>0.5813953488372093</v>
      </c>
      <c r="Z269" s="67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168" t="s">
        <v>12</v>
      </c>
      <c r="B270" s="179"/>
      <c r="C270" s="179"/>
      <c r="D270" s="179"/>
      <c r="E270" s="179"/>
      <c r="F270" s="179"/>
      <c r="G270" s="179"/>
      <c r="H270" s="179"/>
      <c r="I270" s="179"/>
      <c r="J270" s="179"/>
      <c r="K270" s="179"/>
      <c r="L270" s="179"/>
      <c r="M270" s="179"/>
      <c r="N270" s="179"/>
      <c r="O270" s="179"/>
      <c r="P270" s="179"/>
      <c r="Q270" s="179"/>
      <c r="R270" s="179"/>
      <c r="S270" s="179"/>
      <c r="T270" s="179"/>
      <c r="U270" s="179"/>
      <c r="V270" s="179"/>
      <c r="W270" s="179"/>
      <c r="X270" s="179"/>
      <c r="Y270" s="179"/>
      <c r="Z270" s="179"/>
      <c r="AA270" s="179"/>
      <c r="AB270" s="10"/>
      <c r="AC270" s="9"/>
    </row>
    <row r="271" spans="1:29" ht="27" customHeight="1" thickBot="1">
      <c r="A271" s="138" t="s">
        <v>13</v>
      </c>
      <c r="B271" s="142" t="s">
        <v>14</v>
      </c>
      <c r="C271" s="5"/>
      <c r="D271" s="69">
        <v>227</v>
      </c>
      <c r="E271" s="23" t="s">
        <v>24</v>
      </c>
      <c r="F271" s="69">
        <v>309</v>
      </c>
      <c r="G271" s="23" t="s">
        <v>24</v>
      </c>
      <c r="H271" s="69">
        <v>210</v>
      </c>
      <c r="I271" s="23" t="s">
        <v>24</v>
      </c>
      <c r="J271" s="69">
        <v>195</v>
      </c>
      <c r="K271" s="23" t="s">
        <v>24</v>
      </c>
      <c r="L271" s="69">
        <v>177</v>
      </c>
      <c r="M271" s="23" t="s">
        <v>24</v>
      </c>
      <c r="N271" s="69">
        <v>167</v>
      </c>
      <c r="O271" s="23" t="s">
        <v>24</v>
      </c>
      <c r="P271" s="69">
        <v>152</v>
      </c>
      <c r="Q271" s="23" t="s">
        <v>24</v>
      </c>
      <c r="R271" s="69">
        <v>148</v>
      </c>
      <c r="S271" s="23" t="s">
        <v>24</v>
      </c>
      <c r="T271" s="69">
        <v>156</v>
      </c>
      <c r="U271" s="23" t="s">
        <v>24</v>
      </c>
      <c r="V271" s="69">
        <v>159</v>
      </c>
      <c r="W271" s="23" t="s">
        <v>24</v>
      </c>
      <c r="X271" s="69">
        <v>149</v>
      </c>
      <c r="Y271" s="23" t="s">
        <v>24</v>
      </c>
      <c r="Z271" s="82">
        <v>220</v>
      </c>
      <c r="AA271" s="83" t="s">
        <v>24</v>
      </c>
      <c r="AB271" s="10"/>
      <c r="AC271" s="9"/>
    </row>
    <row r="272" spans="1:29" ht="27" customHeight="1" thickBot="1" thickTop="1">
      <c r="A272" s="138"/>
      <c r="B272" s="143"/>
      <c r="C272" s="21" t="s">
        <v>19</v>
      </c>
      <c r="D272" s="75">
        <f>D271-Z244</f>
        <v>52</v>
      </c>
      <c r="E272" s="30">
        <f>D272/Z244</f>
        <v>0.29714285714285715</v>
      </c>
      <c r="F272" s="75">
        <f>F271-D271</f>
        <v>82</v>
      </c>
      <c r="G272" s="30">
        <f>F272/D271</f>
        <v>0.36123348017621143</v>
      </c>
      <c r="H272" s="75">
        <f>H271-F271</f>
        <v>-99</v>
      </c>
      <c r="I272" s="30">
        <f>H272/F271</f>
        <v>-0.32038834951456313</v>
      </c>
      <c r="J272" s="75">
        <f>J271-H271</f>
        <v>-15</v>
      </c>
      <c r="K272" s="30">
        <f>J272/H271</f>
        <v>-0.07142857142857142</v>
      </c>
      <c r="L272" s="75">
        <f>L271-J271</f>
        <v>-18</v>
      </c>
      <c r="M272" s="30">
        <f>L272/J271</f>
        <v>-0.09230769230769231</v>
      </c>
      <c r="N272" s="66">
        <f>N271-L271</f>
        <v>-10</v>
      </c>
      <c r="O272" s="42">
        <f>N272/L271</f>
        <v>-0.05649717514124294</v>
      </c>
      <c r="P272" s="66">
        <f>P271-N271</f>
        <v>-15</v>
      </c>
      <c r="Q272" s="42">
        <f>P272/N271</f>
        <v>-0.08982035928143713</v>
      </c>
      <c r="R272" s="66">
        <f>R271-P271</f>
        <v>-4</v>
      </c>
      <c r="S272" s="42">
        <f>R272/P271</f>
        <v>-0.02631578947368421</v>
      </c>
      <c r="T272" s="66">
        <f>T271-R271</f>
        <v>8</v>
      </c>
      <c r="U272" s="42">
        <f>T272/R271</f>
        <v>0.05405405405405406</v>
      </c>
      <c r="V272" s="66">
        <f>V271-T271</f>
        <v>3</v>
      </c>
      <c r="W272" s="42">
        <f>V272/T271</f>
        <v>0.019230769230769232</v>
      </c>
      <c r="X272" s="66">
        <f>X271-V271</f>
        <v>-10</v>
      </c>
      <c r="Y272" s="42">
        <f>X272/V271</f>
        <v>-0.06289308176100629</v>
      </c>
      <c r="Z272" s="72">
        <f>Z271-X271</f>
        <v>71</v>
      </c>
      <c r="AA272" s="116">
        <f>Z272/X271</f>
        <v>0.47651006711409394</v>
      </c>
      <c r="AB272" s="10"/>
      <c r="AC272" s="9"/>
    </row>
    <row r="273" spans="1:29" ht="27" customHeight="1" thickBot="1">
      <c r="A273" s="138"/>
      <c r="B273" s="144"/>
      <c r="C273" s="18" t="s">
        <v>20</v>
      </c>
      <c r="D273" s="67">
        <f>D271-D244</f>
        <v>60</v>
      </c>
      <c r="E273" s="31">
        <f>D273/D244</f>
        <v>0.3592814371257485</v>
      </c>
      <c r="F273" s="67">
        <f>F271-F244</f>
        <v>150</v>
      </c>
      <c r="G273" s="31">
        <f>F273/F244</f>
        <v>0.9433962264150944</v>
      </c>
      <c r="H273" s="67">
        <f>H271-H244</f>
        <v>68</v>
      </c>
      <c r="I273" s="31">
        <f>H273/H244</f>
        <v>0.4788732394366197</v>
      </c>
      <c r="J273" s="67">
        <f>J271-J244</f>
        <v>66</v>
      </c>
      <c r="K273" s="31">
        <f>J273/J244</f>
        <v>0.5116279069767442</v>
      </c>
      <c r="L273" s="67">
        <f>L271-L244</f>
        <v>42</v>
      </c>
      <c r="M273" s="31">
        <f>L273/L244</f>
        <v>0.3111111111111111</v>
      </c>
      <c r="N273" s="67">
        <f>N271-N244</f>
        <v>35</v>
      </c>
      <c r="O273" s="31">
        <f>N273/N244</f>
        <v>0.26515151515151514</v>
      </c>
      <c r="P273" s="67">
        <f>P271-P244</f>
        <v>112</v>
      </c>
      <c r="Q273" s="31">
        <f>P273/P244</f>
        <v>2.8</v>
      </c>
      <c r="R273" s="67">
        <f>R271-R244</f>
        <v>101</v>
      </c>
      <c r="S273" s="31">
        <f>R273/R244</f>
        <v>2.148936170212766</v>
      </c>
      <c r="T273" s="67">
        <f>T271-T244</f>
        <v>63</v>
      </c>
      <c r="U273" s="31">
        <f>T273/T244</f>
        <v>0.6774193548387096</v>
      </c>
      <c r="V273" s="67">
        <f>V271-V244</f>
        <v>67</v>
      </c>
      <c r="W273" s="31">
        <f>V273/V244</f>
        <v>0.7282608695652174</v>
      </c>
      <c r="X273" s="67">
        <f>X271-X244</f>
        <v>20</v>
      </c>
      <c r="Y273" s="31">
        <f>X273/X244</f>
        <v>0.15503875968992248</v>
      </c>
      <c r="Z273" s="67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88" t="s">
        <v>90</v>
      </c>
      <c r="B276" s="188"/>
      <c r="C276" s="188"/>
      <c r="D276" s="188"/>
      <c r="E276" s="188"/>
      <c r="F276" s="188"/>
      <c r="G276" s="188"/>
      <c r="H276" s="188"/>
      <c r="I276" s="188"/>
      <c r="J276" s="188"/>
      <c r="K276" s="188"/>
      <c r="L276" s="189"/>
      <c r="M276" s="189"/>
      <c r="N276" s="189"/>
      <c r="O276" s="189"/>
      <c r="P276" s="189"/>
      <c r="Q276" s="189"/>
      <c r="R276" s="189"/>
      <c r="S276" s="189"/>
      <c r="T276" s="189"/>
      <c r="U276" s="189"/>
      <c r="V276" s="189"/>
      <c r="W276" s="189"/>
      <c r="X276" s="189"/>
      <c r="Y276" s="189"/>
      <c r="Z276" s="189"/>
      <c r="AA276" s="189"/>
      <c r="AB276" s="189"/>
      <c r="AC276" s="189"/>
      <c r="AD276" s="189"/>
    </row>
    <row r="277" spans="4:14" ht="14.25" thickBot="1" thickTop="1">
      <c r="D277" s="115"/>
      <c r="F277" s="6"/>
      <c r="H277" s="6"/>
      <c r="J277" s="6"/>
      <c r="L277" s="6"/>
      <c r="N277" s="6"/>
    </row>
    <row r="278" spans="1:30" ht="23.25" customHeight="1" thickBot="1">
      <c r="A278" s="138" t="s">
        <v>0</v>
      </c>
      <c r="B278" s="166" t="s">
        <v>1</v>
      </c>
      <c r="C278" s="153"/>
      <c r="D278" s="141" t="s">
        <v>89</v>
      </c>
      <c r="E278" s="154"/>
      <c r="F278" s="154"/>
      <c r="G278" s="154"/>
      <c r="H278" s="154"/>
      <c r="I278" s="154"/>
      <c r="J278" s="154"/>
      <c r="K278" s="154"/>
      <c r="L278" s="154"/>
      <c r="M278" s="154"/>
      <c r="N278" s="154"/>
      <c r="O278" s="154"/>
      <c r="P278" s="154"/>
      <c r="Q278" s="154"/>
      <c r="R278" s="154"/>
      <c r="S278" s="154"/>
      <c r="T278" s="154"/>
      <c r="U278" s="154"/>
      <c r="V278" s="154"/>
      <c r="W278" s="154"/>
      <c r="X278" s="154"/>
      <c r="Y278" s="154"/>
      <c r="Z278" s="154"/>
      <c r="AA278" s="155"/>
      <c r="AB278" s="145" t="s">
        <v>21</v>
      </c>
      <c r="AC278" s="148" t="s">
        <v>22</v>
      </c>
      <c r="AD278" s="149"/>
    </row>
    <row r="279" spans="1:30" ht="26.25" customHeight="1" thickBot="1" thickTop="1">
      <c r="A279" s="138"/>
      <c r="B279" s="171"/>
      <c r="C279" s="138"/>
      <c r="D279" s="139" t="s">
        <v>4</v>
      </c>
      <c r="E279" s="140"/>
      <c r="F279" s="139" t="s">
        <v>5</v>
      </c>
      <c r="G279" s="140"/>
      <c r="H279" s="139" t="s">
        <v>25</v>
      </c>
      <c r="I279" s="140"/>
      <c r="J279" s="139" t="s">
        <v>26</v>
      </c>
      <c r="K279" s="140"/>
      <c r="L279" s="139" t="s">
        <v>27</v>
      </c>
      <c r="M279" s="140"/>
      <c r="N279" s="139" t="s">
        <v>28</v>
      </c>
      <c r="O279" s="140"/>
      <c r="P279" s="139" t="s">
        <v>29</v>
      </c>
      <c r="Q279" s="140"/>
      <c r="R279" s="139" t="s">
        <v>35</v>
      </c>
      <c r="S279" s="140"/>
      <c r="T279" s="139" t="s">
        <v>36</v>
      </c>
      <c r="U279" s="140"/>
      <c r="V279" s="139" t="s">
        <v>37</v>
      </c>
      <c r="W279" s="140"/>
      <c r="X279" s="139" t="s">
        <v>38</v>
      </c>
      <c r="Y279" s="140"/>
      <c r="Z279" s="159" t="s">
        <v>39</v>
      </c>
      <c r="AA279" s="160"/>
      <c r="AB279" s="146"/>
      <c r="AC279" s="150"/>
      <c r="AD279" s="151"/>
    </row>
    <row r="280" spans="1:30" ht="24" customHeight="1" thickBot="1" thickTop="1">
      <c r="A280" s="2"/>
      <c r="B280" s="1"/>
      <c r="C280" s="168" t="s">
        <v>34</v>
      </c>
      <c r="D280" s="179"/>
      <c r="E280" s="179"/>
      <c r="F280" s="179"/>
      <c r="G280" s="179"/>
      <c r="H280" s="179"/>
      <c r="I280" s="179"/>
      <c r="J280" s="179"/>
      <c r="K280" s="179"/>
      <c r="L280" s="179"/>
      <c r="M280" s="179"/>
      <c r="N280" s="179"/>
      <c r="O280" s="179"/>
      <c r="P280" s="179"/>
      <c r="Q280" s="179"/>
      <c r="R280" s="179"/>
      <c r="S280" s="179"/>
      <c r="T280" s="179"/>
      <c r="U280" s="179"/>
      <c r="V280" s="179"/>
      <c r="W280" s="179"/>
      <c r="X280" s="179"/>
      <c r="Y280" s="179"/>
      <c r="Z280" s="179"/>
      <c r="AA280" s="180"/>
      <c r="AB280" s="147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73"/>
      <c r="AC281" s="162"/>
      <c r="AD281" s="163"/>
    </row>
    <row r="282" spans="1:30" ht="25.5" customHeight="1" thickBot="1" thickTop="1">
      <c r="A282" s="138" t="s">
        <v>6</v>
      </c>
      <c r="B282" s="142" t="s">
        <v>7</v>
      </c>
      <c r="C282" s="7"/>
      <c r="D282" s="65">
        <v>10967</v>
      </c>
      <c r="E282" s="22" t="s">
        <v>24</v>
      </c>
      <c r="F282" s="65">
        <v>10889</v>
      </c>
      <c r="G282" s="22" t="s">
        <v>24</v>
      </c>
      <c r="H282" s="65">
        <v>10790</v>
      </c>
      <c r="I282" s="22" t="s">
        <v>24</v>
      </c>
      <c r="J282" s="65">
        <v>10609</v>
      </c>
      <c r="K282" s="22" t="s">
        <v>24</v>
      </c>
      <c r="L282" s="65">
        <v>10420</v>
      </c>
      <c r="M282" s="22" t="s">
        <v>24</v>
      </c>
      <c r="N282" s="65">
        <v>10390</v>
      </c>
      <c r="O282" s="22" t="s">
        <v>24</v>
      </c>
      <c r="P282" s="65">
        <v>10359</v>
      </c>
      <c r="Q282" s="22" t="s">
        <v>24</v>
      </c>
      <c r="R282" s="65">
        <v>10241</v>
      </c>
      <c r="S282" s="22" t="s">
        <v>24</v>
      </c>
      <c r="T282" s="65">
        <v>10112</v>
      </c>
      <c r="U282" s="22" t="s">
        <v>24</v>
      </c>
      <c r="V282" s="65">
        <v>9902</v>
      </c>
      <c r="W282" s="22" t="s">
        <v>24</v>
      </c>
      <c r="X282" s="65">
        <v>9502</v>
      </c>
      <c r="Y282" s="22" t="s">
        <v>24</v>
      </c>
      <c r="Z282" s="71">
        <v>9354</v>
      </c>
      <c r="AA282" s="49" t="s">
        <v>24</v>
      </c>
      <c r="AB282" s="178"/>
      <c r="AC282" s="194"/>
      <c r="AD282" s="57"/>
    </row>
    <row r="283" spans="1:29" ht="25.5" customHeight="1" thickBot="1" thickTop="1">
      <c r="A283" s="138"/>
      <c r="B283" s="143"/>
      <c r="C283" s="17" t="s">
        <v>19</v>
      </c>
      <c r="D283" s="75">
        <f>D282-Z255</f>
        <v>-54</v>
      </c>
      <c r="E283" s="30">
        <f>D283/Z255</f>
        <v>-0.004899736865983123</v>
      </c>
      <c r="F283" s="75">
        <f>F282-D282</f>
        <v>-78</v>
      </c>
      <c r="G283" s="30">
        <f>F283/D282</f>
        <v>-0.007112245828394274</v>
      </c>
      <c r="H283" s="75">
        <f>H282-F282</f>
        <v>-99</v>
      </c>
      <c r="I283" s="30">
        <f>H283/F282</f>
        <v>-0.009091743961796309</v>
      </c>
      <c r="J283" s="75">
        <f>J282-H282</f>
        <v>-181</v>
      </c>
      <c r="K283" s="30">
        <f>J283/H282</f>
        <v>-0.016774791473586653</v>
      </c>
      <c r="L283" s="75">
        <f>L282-J282</f>
        <v>-189</v>
      </c>
      <c r="M283" s="30">
        <f>L283/J282</f>
        <v>-0.017815062682627957</v>
      </c>
      <c r="N283" s="66">
        <f>N282-L282</f>
        <v>-30</v>
      </c>
      <c r="O283" s="42">
        <f>N283/L282</f>
        <v>-0.0028790786948176585</v>
      </c>
      <c r="P283" s="66">
        <f>P282-N282</f>
        <v>-31</v>
      </c>
      <c r="Q283" s="42">
        <f>P283/N282</f>
        <v>-0.002983638113570741</v>
      </c>
      <c r="R283" s="66">
        <f>R282-P282</f>
        <v>-118</v>
      </c>
      <c r="S283" s="42">
        <f>R283/P282</f>
        <v>-0.011391060913215562</v>
      </c>
      <c r="T283" s="66">
        <f>T282-R282</f>
        <v>-129</v>
      </c>
      <c r="U283" s="42">
        <f>T283/R282</f>
        <v>-0.012596426130260716</v>
      </c>
      <c r="V283" s="66">
        <f>V282-T282</f>
        <v>-210</v>
      </c>
      <c r="W283" s="42">
        <f>V283/T282</f>
        <v>-0.02076740506329114</v>
      </c>
      <c r="X283" s="66">
        <f>X282-V282</f>
        <v>-400</v>
      </c>
      <c r="Y283" s="42">
        <f>X283/V282</f>
        <v>-0.040395879620278734</v>
      </c>
      <c r="Z283" s="72">
        <f>Z282-X282</f>
        <v>-148</v>
      </c>
      <c r="AA283" s="54">
        <f>Z283/X282</f>
        <v>-0.01557566828036203</v>
      </c>
      <c r="AB283" s="10"/>
      <c r="AC283" s="9"/>
    </row>
    <row r="284" spans="1:29" ht="25.5" customHeight="1" thickBot="1">
      <c r="A284" s="138"/>
      <c r="B284" s="144"/>
      <c r="C284" s="18" t="s">
        <v>20</v>
      </c>
      <c r="D284" s="67">
        <f>D282-D255</f>
        <v>-1018</v>
      </c>
      <c r="E284" s="31">
        <f>D284/D255</f>
        <v>-0.08493950771798081</v>
      </c>
      <c r="F284" s="67">
        <f>F282-F255</f>
        <v>-1008</v>
      </c>
      <c r="G284" s="31">
        <f>F284/F255</f>
        <v>-0.08472724216188955</v>
      </c>
      <c r="H284" s="67">
        <f>H282-H255</f>
        <v>-950</v>
      </c>
      <c r="I284" s="31">
        <f>H284/H255</f>
        <v>-0.08091993185689948</v>
      </c>
      <c r="J284" s="67">
        <f>J282-J255</f>
        <v>-851</v>
      </c>
      <c r="K284" s="31">
        <f>J284/J255</f>
        <v>-0.07425828970331588</v>
      </c>
      <c r="L284" s="67">
        <f>L282-L255</f>
        <v>-848</v>
      </c>
      <c r="M284" s="31">
        <f>L284/L255</f>
        <v>-0.07525736599219027</v>
      </c>
      <c r="N284" s="67">
        <f>N282-N255</f>
        <v>-836</v>
      </c>
      <c r="O284" s="31">
        <f>N284/N255</f>
        <v>-0.07446998040263673</v>
      </c>
      <c r="P284" s="67">
        <f>P282-P255</f>
        <v>-861</v>
      </c>
      <c r="Q284" s="31">
        <f>P284/P255</f>
        <v>-0.0767379679144385</v>
      </c>
      <c r="R284" s="67">
        <f>R282-R255</f>
        <v>-912</v>
      </c>
      <c r="S284" s="31">
        <f>R284/R255</f>
        <v>-0.0817717206132879</v>
      </c>
      <c r="T284" s="67">
        <f>T282-T255</f>
        <v>-933</v>
      </c>
      <c r="U284" s="31">
        <f>T284/T255</f>
        <v>-0.0844726120416478</v>
      </c>
      <c r="V284" s="67">
        <f>V282-V255</f>
        <v>-1101</v>
      </c>
      <c r="W284" s="31">
        <f>V284/V255</f>
        <v>-0.10006361901299646</v>
      </c>
      <c r="X284" s="67">
        <f>X282-X255</f>
        <v>-1474</v>
      </c>
      <c r="Y284" s="31">
        <f>X284/X255</f>
        <v>-0.1342930029154519</v>
      </c>
      <c r="Z284" s="67">
        <f>Z282-Z255</f>
        <v>-1667</v>
      </c>
      <c r="AA284" s="31">
        <f>Z284/Z255</f>
        <v>-0.15125669177025677</v>
      </c>
      <c r="AB284" s="10"/>
      <c r="AC284" s="43"/>
    </row>
    <row r="285" spans="1:30" ht="25.5" customHeight="1" thickBot="1" thickTop="1">
      <c r="A285" s="138" t="s">
        <v>8</v>
      </c>
      <c r="B285" s="142" t="s">
        <v>18</v>
      </c>
      <c r="C285" s="19"/>
      <c r="D285" s="68">
        <v>465</v>
      </c>
      <c r="E285" s="23" t="s">
        <v>24</v>
      </c>
      <c r="F285" s="68">
        <v>287</v>
      </c>
      <c r="G285" s="23" t="s">
        <v>24</v>
      </c>
      <c r="H285" s="68">
        <v>278</v>
      </c>
      <c r="I285" s="23" t="s">
        <v>24</v>
      </c>
      <c r="J285" s="68">
        <v>257</v>
      </c>
      <c r="K285" s="23" t="s">
        <v>24</v>
      </c>
      <c r="L285" s="68">
        <v>235</v>
      </c>
      <c r="M285" s="23" t="s">
        <v>24</v>
      </c>
      <c r="N285" s="68">
        <v>332</v>
      </c>
      <c r="O285" s="23" t="s">
        <v>24</v>
      </c>
      <c r="P285" s="68">
        <v>335</v>
      </c>
      <c r="Q285" s="23" t="s">
        <v>24</v>
      </c>
      <c r="R285" s="68">
        <v>277</v>
      </c>
      <c r="S285" s="23" t="s">
        <v>24</v>
      </c>
      <c r="T285" s="68">
        <v>309</v>
      </c>
      <c r="U285" s="23" t="s">
        <v>24</v>
      </c>
      <c r="V285" s="68">
        <v>311</v>
      </c>
      <c r="W285" s="23" t="s">
        <v>24</v>
      </c>
      <c r="X285" s="68">
        <v>269</v>
      </c>
      <c r="Y285" s="23" t="s">
        <v>24</v>
      </c>
      <c r="Z285" s="73">
        <v>282</v>
      </c>
      <c r="AA285" s="49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138"/>
      <c r="B286" s="143"/>
      <c r="C286" s="17" t="s">
        <v>19</v>
      </c>
      <c r="D286" s="75">
        <f>D285-Z258</f>
        <v>117</v>
      </c>
      <c r="E286" s="30">
        <f>D286/Z258</f>
        <v>0.33620689655172414</v>
      </c>
      <c r="F286" s="75">
        <f>F285-D285</f>
        <v>-178</v>
      </c>
      <c r="G286" s="30">
        <f>F286/D285</f>
        <v>-0.3827956989247312</v>
      </c>
      <c r="H286" s="75">
        <f>H285-F285</f>
        <v>-9</v>
      </c>
      <c r="I286" s="30">
        <f>H286/F285</f>
        <v>-0.0313588850174216</v>
      </c>
      <c r="J286" s="75">
        <f>J285-H285</f>
        <v>-21</v>
      </c>
      <c r="K286" s="30">
        <f>J286/H285</f>
        <v>-0.07553956834532374</v>
      </c>
      <c r="L286" s="75">
        <f>L285-J285</f>
        <v>-22</v>
      </c>
      <c r="M286" s="30">
        <f>L286/J285</f>
        <v>-0.08560311284046693</v>
      </c>
      <c r="N286" s="66">
        <f>N285-L285</f>
        <v>97</v>
      </c>
      <c r="O286" s="42">
        <f>N286/L285</f>
        <v>0.4127659574468085</v>
      </c>
      <c r="P286" s="66">
        <f>P285-N285</f>
        <v>3</v>
      </c>
      <c r="Q286" s="42">
        <f>P286/N285</f>
        <v>0.009036144578313253</v>
      </c>
      <c r="R286" s="66">
        <f>R285-P285</f>
        <v>-58</v>
      </c>
      <c r="S286" s="42">
        <f>R286/P285</f>
        <v>-0.17313432835820897</v>
      </c>
      <c r="T286" s="66">
        <f>T285-R285</f>
        <v>32</v>
      </c>
      <c r="U286" s="42">
        <f>T286/R285</f>
        <v>0.11552346570397112</v>
      </c>
      <c r="V286" s="66">
        <f>V285-T285</f>
        <v>2</v>
      </c>
      <c r="W286" s="42">
        <f>V286/T285</f>
        <v>0.006472491909385114</v>
      </c>
      <c r="X286" s="66">
        <f>X285-V285</f>
        <v>-42</v>
      </c>
      <c r="Y286" s="42">
        <f>X286/V285</f>
        <v>-0.13504823151125403</v>
      </c>
      <c r="Z286" s="72">
        <f>Z285-X285</f>
        <v>13</v>
      </c>
      <c r="AA286" s="54">
        <f>Z286/X285</f>
        <v>0.048327137546468404</v>
      </c>
      <c r="AB286" s="102">
        <f>AB285-D285-F285-H285-J285-L285-N285-P285-R285-T285-V285</f>
        <v>551</v>
      </c>
      <c r="AC286" s="48"/>
      <c r="AD286" s="77"/>
    </row>
    <row r="287" spans="1:30" ht="25.5" customHeight="1" thickBot="1">
      <c r="A287" s="138"/>
      <c r="B287" s="144"/>
      <c r="C287" s="18" t="s">
        <v>20</v>
      </c>
      <c r="D287" s="67">
        <f>D285-D258</f>
        <v>36</v>
      </c>
      <c r="E287" s="31">
        <f>D287/D258</f>
        <v>0.08391608391608392</v>
      </c>
      <c r="F287" s="67">
        <f>F285-F258</f>
        <v>-28</v>
      </c>
      <c r="G287" s="31">
        <f>F287/F258</f>
        <v>-0.08888888888888889</v>
      </c>
      <c r="H287" s="67">
        <f>H285-H258</f>
        <v>-27</v>
      </c>
      <c r="I287" s="31">
        <f>H287/H258</f>
        <v>-0.08852459016393442</v>
      </c>
      <c r="J287" s="67">
        <f>J285-J258</f>
        <v>-18</v>
      </c>
      <c r="K287" s="31">
        <f>J287/J258</f>
        <v>-0.06545454545454546</v>
      </c>
      <c r="L287" s="67">
        <f>L285-L258</f>
        <v>-26</v>
      </c>
      <c r="M287" s="31">
        <f>L287/L258</f>
        <v>-0.09961685823754789</v>
      </c>
      <c r="N287" s="67">
        <f>N285-N258</f>
        <v>-17</v>
      </c>
      <c r="O287" s="31">
        <f>N287/N258</f>
        <v>-0.04871060171919771</v>
      </c>
      <c r="P287" s="67">
        <f>P285-P258</f>
        <v>13</v>
      </c>
      <c r="Q287" s="31">
        <f>P287/P258</f>
        <v>0.040372670807453416</v>
      </c>
      <c r="R287" s="67">
        <f>R285-R258</f>
        <v>-43</v>
      </c>
      <c r="S287" s="31">
        <f>R287/R258</f>
        <v>-0.134375</v>
      </c>
      <c r="T287" s="67">
        <f>T285-T258</f>
        <v>-89</v>
      </c>
      <c r="U287" s="31">
        <f>T287/T258</f>
        <v>-0.2236180904522613</v>
      </c>
      <c r="V287" s="67">
        <f>V285-V258</f>
        <v>-40</v>
      </c>
      <c r="W287" s="31">
        <f>V287/V258</f>
        <v>-0.11396011396011396</v>
      </c>
      <c r="X287" s="67">
        <f>X285-X258</f>
        <v>-100</v>
      </c>
      <c r="Y287" s="31">
        <f>X287/X258</f>
        <v>-0.27100271002710025</v>
      </c>
      <c r="Z287" s="67">
        <f>Z285-Z258</f>
        <v>-66</v>
      </c>
      <c r="AA287" s="31">
        <f>Z287/Z258</f>
        <v>-0.1896551724137931</v>
      </c>
      <c r="AB287" s="28"/>
      <c r="AC287" s="76"/>
      <c r="AD287" s="47"/>
    </row>
    <row r="288" spans="1:30" ht="25.5" customHeight="1" thickBot="1" thickTop="1">
      <c r="A288" s="138" t="s">
        <v>9</v>
      </c>
      <c r="B288" s="142" t="s">
        <v>16</v>
      </c>
      <c r="C288" s="20"/>
      <c r="D288" s="69">
        <v>194</v>
      </c>
      <c r="E288" s="23" t="s">
        <v>24</v>
      </c>
      <c r="F288" s="69">
        <v>187</v>
      </c>
      <c r="G288" s="23" t="s">
        <v>24</v>
      </c>
      <c r="H288" s="69">
        <v>170</v>
      </c>
      <c r="I288" s="23" t="s">
        <v>24</v>
      </c>
      <c r="J288" s="69">
        <v>205</v>
      </c>
      <c r="K288" s="23" t="s">
        <v>24</v>
      </c>
      <c r="L288" s="69">
        <v>196</v>
      </c>
      <c r="M288" s="23" t="s">
        <v>24</v>
      </c>
      <c r="N288" s="69">
        <v>164</v>
      </c>
      <c r="O288" s="23" t="s">
        <v>24</v>
      </c>
      <c r="P288" s="69">
        <v>139</v>
      </c>
      <c r="Q288" s="23" t="s">
        <v>24</v>
      </c>
      <c r="R288" s="69">
        <v>200</v>
      </c>
      <c r="S288" s="23" t="s">
        <v>24</v>
      </c>
      <c r="T288" s="69">
        <v>173</v>
      </c>
      <c r="U288" s="23" t="s">
        <v>24</v>
      </c>
      <c r="V288" s="69">
        <v>188</v>
      </c>
      <c r="W288" s="23" t="s">
        <v>24</v>
      </c>
      <c r="X288" s="69">
        <v>168</v>
      </c>
      <c r="Y288" s="23" t="s">
        <v>24</v>
      </c>
      <c r="Z288" s="74">
        <v>121</v>
      </c>
      <c r="AA288" s="49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138"/>
      <c r="B289" s="143"/>
      <c r="C289" s="21" t="s">
        <v>19</v>
      </c>
      <c r="D289" s="75">
        <f>D288-Z261</f>
        <v>85</v>
      </c>
      <c r="E289" s="30">
        <f>D289/Z261</f>
        <v>0.7798165137614679</v>
      </c>
      <c r="F289" s="75">
        <f>F288-D288</f>
        <v>-7</v>
      </c>
      <c r="G289" s="30">
        <f>F289/D288</f>
        <v>-0.03608247422680412</v>
      </c>
      <c r="H289" s="75">
        <f>H288-F288</f>
        <v>-17</v>
      </c>
      <c r="I289" s="30">
        <f>H289/F288</f>
        <v>-0.09090909090909091</v>
      </c>
      <c r="J289" s="75">
        <f>J288-H288</f>
        <v>35</v>
      </c>
      <c r="K289" s="30">
        <f>J289/H288</f>
        <v>0.20588235294117646</v>
      </c>
      <c r="L289" s="75">
        <f>L288-J288</f>
        <v>-9</v>
      </c>
      <c r="M289" s="30">
        <f>L289/J288</f>
        <v>-0.04390243902439024</v>
      </c>
      <c r="N289" s="66">
        <f>N288-L288</f>
        <v>-32</v>
      </c>
      <c r="O289" s="42">
        <f>N289/L288</f>
        <v>-0.16326530612244897</v>
      </c>
      <c r="P289" s="66">
        <f>P288-N288</f>
        <v>-25</v>
      </c>
      <c r="Q289" s="42">
        <f>P289/N288</f>
        <v>-0.1524390243902439</v>
      </c>
      <c r="R289" s="66">
        <f>R288-P288</f>
        <v>61</v>
      </c>
      <c r="S289" s="42">
        <f>R289/P288</f>
        <v>0.43884892086330934</v>
      </c>
      <c r="T289" s="66">
        <f>T288-R288</f>
        <v>-27</v>
      </c>
      <c r="U289" s="42">
        <f>T289/R288</f>
        <v>-0.135</v>
      </c>
      <c r="V289" s="66">
        <f>V288-T288</f>
        <v>15</v>
      </c>
      <c r="W289" s="42">
        <f>V289/T288</f>
        <v>0.08670520231213873</v>
      </c>
      <c r="X289" s="66">
        <f>X288-V288</f>
        <v>-20</v>
      </c>
      <c r="Y289" s="42">
        <f>X289/V288</f>
        <v>-0.10638297872340426</v>
      </c>
      <c r="Z289" s="72">
        <f>Z288-X288</f>
        <v>-47</v>
      </c>
      <c r="AA289" s="54">
        <f>Z289/X288</f>
        <v>-0.27976190476190477</v>
      </c>
      <c r="AB289" s="102">
        <f>AB288-D288-F288-H288-J288-L288-N288-P288-R288-T288-V288</f>
        <v>289</v>
      </c>
      <c r="AC289" s="48"/>
      <c r="AD289" s="77"/>
    </row>
    <row r="290" spans="1:30" ht="25.5" customHeight="1" thickBot="1">
      <c r="A290" s="138"/>
      <c r="B290" s="144"/>
      <c r="C290" s="18" t="s">
        <v>20</v>
      </c>
      <c r="D290" s="67">
        <f>D288-D261</f>
        <v>36</v>
      </c>
      <c r="E290" s="31">
        <f>D290/D261</f>
        <v>0.22784810126582278</v>
      </c>
      <c r="F290" s="67">
        <f>F288-F261</f>
        <v>-49</v>
      </c>
      <c r="G290" s="31">
        <f>F290/F261</f>
        <v>-0.2076271186440678</v>
      </c>
      <c r="H290" s="67">
        <f>H288-H261</f>
        <v>-98</v>
      </c>
      <c r="I290" s="31">
        <f>H290/H261</f>
        <v>-0.3656716417910448</v>
      </c>
      <c r="J290" s="67">
        <f>J288-J261</f>
        <v>-68</v>
      </c>
      <c r="K290" s="31">
        <f>J290/J261</f>
        <v>-0.2490842490842491</v>
      </c>
      <c r="L290" s="67">
        <f>L288-L261</f>
        <v>-72</v>
      </c>
      <c r="M290" s="31">
        <f>L290/L261</f>
        <v>-0.26865671641791045</v>
      </c>
      <c r="N290" s="67">
        <f>N288-N261</f>
        <v>-57</v>
      </c>
      <c r="O290" s="31">
        <f>N290/N261</f>
        <v>-0.2579185520361991</v>
      </c>
      <c r="P290" s="67">
        <f>P288-P261</f>
        <v>-4</v>
      </c>
      <c r="Q290" s="31">
        <f>P290/P261</f>
        <v>-0.027972027972027972</v>
      </c>
      <c r="R290" s="67">
        <f>R288-R261</f>
        <v>22</v>
      </c>
      <c r="S290" s="31">
        <f>R290/R261</f>
        <v>0.12359550561797752</v>
      </c>
      <c r="T290" s="67">
        <f>T288-T261</f>
        <v>-72</v>
      </c>
      <c r="U290" s="31">
        <f>T290/T261</f>
        <v>-0.2938775510204082</v>
      </c>
      <c r="V290" s="67">
        <f>V288-V261</f>
        <v>18</v>
      </c>
      <c r="W290" s="31">
        <f>V290/V261</f>
        <v>0.10588235294117647</v>
      </c>
      <c r="X290" s="67">
        <f>X288-X261</f>
        <v>-32</v>
      </c>
      <c r="Y290" s="31">
        <f>X290/X261</f>
        <v>-0.16</v>
      </c>
      <c r="Z290" s="67">
        <f>Z288-Z261</f>
        <v>12</v>
      </c>
      <c r="AA290" s="31">
        <f>Z290/Z261</f>
        <v>0.11009174311926606</v>
      </c>
      <c r="AB290" s="28"/>
      <c r="AC290" s="48"/>
      <c r="AD290" s="47"/>
    </row>
    <row r="291" spans="1:30" ht="25.5" customHeight="1" thickBot="1" thickTop="1">
      <c r="A291" s="138" t="s">
        <v>10</v>
      </c>
      <c r="B291" s="142" t="s">
        <v>17</v>
      </c>
      <c r="C291" s="20"/>
      <c r="D291" s="69">
        <v>0</v>
      </c>
      <c r="E291" s="23" t="s">
        <v>24</v>
      </c>
      <c r="F291" s="69">
        <v>0</v>
      </c>
      <c r="G291" s="23" t="s">
        <v>24</v>
      </c>
      <c r="H291" s="69">
        <v>0</v>
      </c>
      <c r="I291" s="23" t="s">
        <v>24</v>
      </c>
      <c r="J291" s="69">
        <v>0</v>
      </c>
      <c r="K291" s="23" t="s">
        <v>24</v>
      </c>
      <c r="L291" s="69">
        <v>0</v>
      </c>
      <c r="M291" s="23" t="s">
        <v>24</v>
      </c>
      <c r="N291" s="69">
        <v>0</v>
      </c>
      <c r="O291" s="23" t="s">
        <v>24</v>
      </c>
      <c r="P291" s="69">
        <v>0</v>
      </c>
      <c r="Q291" s="23" t="s">
        <v>24</v>
      </c>
      <c r="R291" s="69">
        <v>0</v>
      </c>
      <c r="S291" s="23" t="s">
        <v>24</v>
      </c>
      <c r="T291" s="69">
        <v>0</v>
      </c>
      <c r="U291" s="23" t="s">
        <v>24</v>
      </c>
      <c r="V291" s="69">
        <v>0</v>
      </c>
      <c r="W291" s="23" t="s">
        <v>24</v>
      </c>
      <c r="X291" s="69">
        <v>0</v>
      </c>
      <c r="Y291" s="23" t="s">
        <v>24</v>
      </c>
      <c r="Z291" s="74">
        <v>0</v>
      </c>
      <c r="AA291" s="49" t="s">
        <v>24</v>
      </c>
      <c r="AB291" s="27">
        <f>D291+F291+H291+J291+L291+N291+P291+R291+T291+V291+X291</f>
        <v>0</v>
      </c>
      <c r="AC291" s="44"/>
      <c r="AD291" s="45"/>
    </row>
    <row r="292" spans="1:30" ht="25.5" customHeight="1" thickBot="1" thickTop="1">
      <c r="A292" s="138"/>
      <c r="B292" s="143"/>
      <c r="C292" s="21" t="s">
        <v>19</v>
      </c>
      <c r="D292" s="75">
        <f>D291-Z264</f>
        <v>0</v>
      </c>
      <c r="E292" s="30"/>
      <c r="F292" s="75">
        <f>F291-D291</f>
        <v>0</v>
      </c>
      <c r="G292" s="30"/>
      <c r="H292" s="75">
        <f>H291-F291</f>
        <v>0</v>
      </c>
      <c r="I292" s="30"/>
      <c r="J292" s="75">
        <f>J291-H291</f>
        <v>0</v>
      </c>
      <c r="K292" s="30"/>
      <c r="L292" s="75">
        <f>L291-J291</f>
        <v>0</v>
      </c>
      <c r="M292" s="30"/>
      <c r="N292" s="66">
        <f>N291-L291</f>
        <v>0</v>
      </c>
      <c r="O292" s="42"/>
      <c r="P292" s="66">
        <f>P291-N291</f>
        <v>0</v>
      </c>
      <c r="Q292" s="42"/>
      <c r="R292" s="66">
        <f>R291-P291</f>
        <v>0</v>
      </c>
      <c r="S292" s="42"/>
      <c r="T292" s="66">
        <f>T291-R291</f>
        <v>0</v>
      </c>
      <c r="U292" s="42"/>
      <c r="V292" s="66">
        <f>V291-T291</f>
        <v>0</v>
      </c>
      <c r="W292" s="42"/>
      <c r="X292" s="66">
        <f>X291-V291</f>
        <v>0</v>
      </c>
      <c r="Y292" s="42"/>
      <c r="Z292" s="72">
        <f>Z291-X291</f>
        <v>0</v>
      </c>
      <c r="AA292" s="72"/>
      <c r="AB292" s="28"/>
      <c r="AC292" s="46"/>
      <c r="AD292" s="77"/>
    </row>
    <row r="293" spans="1:30" ht="25.5" customHeight="1" thickBot="1" thickTop="1">
      <c r="A293" s="138"/>
      <c r="B293" s="144"/>
      <c r="C293" s="18" t="s">
        <v>20</v>
      </c>
      <c r="D293" s="67">
        <f>D291-D264</f>
        <v>0</v>
      </c>
      <c r="E293" s="31"/>
      <c r="F293" s="67">
        <f>F291-F264</f>
        <v>0</v>
      </c>
      <c r="G293" s="31"/>
      <c r="H293" s="67">
        <f>H291-H264</f>
        <v>0</v>
      </c>
      <c r="I293" s="31"/>
      <c r="J293" s="67">
        <f>J291-J264</f>
        <v>0</v>
      </c>
      <c r="K293" s="31"/>
      <c r="L293" s="67">
        <f>L291-L264</f>
        <v>0</v>
      </c>
      <c r="M293" s="31"/>
      <c r="N293" s="67">
        <f>N291-N264</f>
        <v>0</v>
      </c>
      <c r="O293" s="31"/>
      <c r="P293" s="67">
        <f>P291-P264</f>
        <v>0</v>
      </c>
      <c r="Q293" s="31"/>
      <c r="R293" s="67">
        <f>R291-R264</f>
        <v>0</v>
      </c>
      <c r="S293" s="31"/>
      <c r="T293" s="67">
        <f>T291-T264</f>
        <v>0</v>
      </c>
      <c r="U293" s="31"/>
      <c r="V293" s="67">
        <f>V291-V264</f>
        <v>0</v>
      </c>
      <c r="W293" s="31"/>
      <c r="X293" s="67">
        <f>X291-X264</f>
        <v>0</v>
      </c>
      <c r="Y293" s="31"/>
      <c r="Z293" s="72">
        <f>Z291-Z264</f>
        <v>0</v>
      </c>
      <c r="AA293" s="72"/>
      <c r="AB293" s="28"/>
      <c r="AC293" s="76"/>
      <c r="AD293" s="47"/>
    </row>
    <row r="294" spans="1:30" ht="25.5" customHeight="1" thickBot="1" thickTop="1">
      <c r="A294" s="138" t="s">
        <v>11</v>
      </c>
      <c r="B294" s="142" t="s">
        <v>15</v>
      </c>
      <c r="C294" s="20"/>
      <c r="D294" s="69">
        <v>35</v>
      </c>
      <c r="E294" s="23" t="s">
        <v>24</v>
      </c>
      <c r="F294" s="69">
        <v>44</v>
      </c>
      <c r="G294" s="23" t="s">
        <v>24</v>
      </c>
      <c r="H294" s="69">
        <v>50</v>
      </c>
      <c r="I294" s="23" t="s">
        <v>24</v>
      </c>
      <c r="J294" s="69">
        <v>33</v>
      </c>
      <c r="K294" s="23" t="s">
        <v>24</v>
      </c>
      <c r="L294" s="69">
        <v>34</v>
      </c>
      <c r="M294" s="23" t="s">
        <v>24</v>
      </c>
      <c r="N294" s="69">
        <v>37</v>
      </c>
      <c r="O294" s="23" t="s">
        <v>24</v>
      </c>
      <c r="P294" s="69">
        <v>34</v>
      </c>
      <c r="Q294" s="23" t="s">
        <v>24</v>
      </c>
      <c r="R294" s="69">
        <v>46</v>
      </c>
      <c r="S294" s="23" t="s">
        <v>24</v>
      </c>
      <c r="T294" s="69">
        <v>30</v>
      </c>
      <c r="U294" s="23" t="s">
        <v>24</v>
      </c>
      <c r="V294" s="69">
        <v>39</v>
      </c>
      <c r="W294" s="23" t="s">
        <v>24</v>
      </c>
      <c r="X294" s="112">
        <v>28</v>
      </c>
      <c r="Y294" s="23" t="s">
        <v>24</v>
      </c>
      <c r="Z294" s="74">
        <v>37</v>
      </c>
      <c r="AA294" s="49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138"/>
      <c r="B295" s="143"/>
      <c r="C295" s="21" t="s">
        <v>19</v>
      </c>
      <c r="D295" s="75">
        <f>D294-Z267</f>
        <v>-12</v>
      </c>
      <c r="E295" s="30">
        <f>D295/Z267</f>
        <v>-0.2553191489361702</v>
      </c>
      <c r="F295" s="75">
        <f>F294-D294</f>
        <v>9</v>
      </c>
      <c r="G295" s="30">
        <f>F295/D294</f>
        <v>0.2571428571428571</v>
      </c>
      <c r="H295" s="75">
        <f>H294-F294</f>
        <v>6</v>
      </c>
      <c r="I295" s="30">
        <f>H295/F294</f>
        <v>0.13636363636363635</v>
      </c>
      <c r="J295" s="75">
        <f>J294-H294</f>
        <v>-17</v>
      </c>
      <c r="K295" s="30">
        <f>J295/H294</f>
        <v>-0.34</v>
      </c>
      <c r="L295" s="75">
        <f>L294-J294</f>
        <v>1</v>
      </c>
      <c r="M295" s="30">
        <f>L295/J294</f>
        <v>0.030303030303030304</v>
      </c>
      <c r="N295" s="66">
        <f>N294-L294</f>
        <v>3</v>
      </c>
      <c r="O295" s="42">
        <f>N295/L294</f>
        <v>0.08823529411764706</v>
      </c>
      <c r="P295" s="66">
        <f>P294-N294</f>
        <v>-3</v>
      </c>
      <c r="Q295" s="42">
        <f>P295/N294</f>
        <v>-0.08108108108108109</v>
      </c>
      <c r="R295" s="66">
        <f>R294-P294</f>
        <v>12</v>
      </c>
      <c r="S295" s="42">
        <f>R295/P294</f>
        <v>0.35294117647058826</v>
      </c>
      <c r="T295" s="66">
        <f>T294-R294</f>
        <v>-16</v>
      </c>
      <c r="U295" s="42">
        <f>T295/R294</f>
        <v>-0.34782608695652173</v>
      </c>
      <c r="V295" s="66">
        <f>V294-T294</f>
        <v>9</v>
      </c>
      <c r="W295" s="42">
        <f>V295/T294</f>
        <v>0.3</v>
      </c>
      <c r="X295" s="66">
        <f>X294-V294</f>
        <v>-11</v>
      </c>
      <c r="Y295" s="42">
        <f>X295/V294</f>
        <v>-0.28205128205128205</v>
      </c>
      <c r="Z295" s="72">
        <f>Z294-X294</f>
        <v>9</v>
      </c>
      <c r="AA295" s="116">
        <f>Z295/X294</f>
        <v>0.32142857142857145</v>
      </c>
      <c r="AB295" s="102">
        <f>AB294-D294-F294-H294-J294-L294-N294-P294-R294-T294-V294</f>
        <v>65</v>
      </c>
      <c r="AC295" s="12"/>
      <c r="AD295" s="77"/>
    </row>
    <row r="296" spans="1:29" ht="25.5" customHeight="1" thickBot="1">
      <c r="A296" s="138"/>
      <c r="B296" s="144"/>
      <c r="C296" s="18" t="s">
        <v>20</v>
      </c>
      <c r="D296" s="67">
        <f>D294-D267</f>
        <v>-9</v>
      </c>
      <c r="E296" s="31">
        <f>D296/D267</f>
        <v>-0.20454545454545456</v>
      </c>
      <c r="F296" s="67">
        <f>F294-F267</f>
        <v>15</v>
      </c>
      <c r="G296" s="31">
        <f>F296/F267</f>
        <v>0.5172413793103449</v>
      </c>
      <c r="H296" s="67">
        <f>H294-H267</f>
        <v>1</v>
      </c>
      <c r="I296" s="31">
        <f>H296/H267</f>
        <v>0.02040816326530612</v>
      </c>
      <c r="J296" s="67">
        <f>J294-J267</f>
        <v>-11</v>
      </c>
      <c r="K296" s="31">
        <f>J296/J267</f>
        <v>-0.25</v>
      </c>
      <c r="L296" s="67">
        <f>L294-L267</f>
        <v>2</v>
      </c>
      <c r="M296" s="31">
        <f>L296/L267</f>
        <v>0.0625</v>
      </c>
      <c r="N296" s="67">
        <f>N294-N267</f>
        <v>4</v>
      </c>
      <c r="O296" s="31">
        <f>N296/N267</f>
        <v>0.12121212121212122</v>
      </c>
      <c r="P296" s="67">
        <f>P294-P267</f>
        <v>6</v>
      </c>
      <c r="Q296" s="31">
        <f>P296/P267</f>
        <v>0.21428571428571427</v>
      </c>
      <c r="R296" s="67">
        <f>R294-R267</f>
        <v>5</v>
      </c>
      <c r="S296" s="31">
        <f>R296/R267</f>
        <v>0.12195121951219512</v>
      </c>
      <c r="T296" s="67">
        <f>T294-T267</f>
        <v>-2</v>
      </c>
      <c r="U296" s="31">
        <f>T296/T267</f>
        <v>-0.0625</v>
      </c>
      <c r="V296" s="67">
        <f>V294-V267</f>
        <v>6</v>
      </c>
      <c r="W296" s="31">
        <f>V296/V267</f>
        <v>0.18181818181818182</v>
      </c>
      <c r="X296" s="67">
        <f>X294-X267</f>
        <v>-40</v>
      </c>
      <c r="Y296" s="31">
        <f>X296/X267</f>
        <v>-0.5882352941176471</v>
      </c>
      <c r="Z296" s="67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168" t="s">
        <v>12</v>
      </c>
      <c r="B297" s="179"/>
      <c r="C297" s="179"/>
      <c r="D297" s="179"/>
      <c r="E297" s="179"/>
      <c r="F297" s="179"/>
      <c r="G297" s="179"/>
      <c r="H297" s="179"/>
      <c r="I297" s="179"/>
      <c r="J297" s="179"/>
      <c r="K297" s="179"/>
      <c r="L297" s="179"/>
      <c r="M297" s="179"/>
      <c r="N297" s="179"/>
      <c r="O297" s="179"/>
      <c r="P297" s="179"/>
      <c r="Q297" s="179"/>
      <c r="R297" s="179"/>
      <c r="S297" s="179"/>
      <c r="T297" s="179"/>
      <c r="U297" s="179"/>
      <c r="V297" s="179"/>
      <c r="W297" s="179"/>
      <c r="X297" s="179"/>
      <c r="Y297" s="179"/>
      <c r="Z297" s="179"/>
      <c r="AA297" s="179"/>
      <c r="AB297" s="10"/>
      <c r="AC297" s="9"/>
    </row>
    <row r="298" spans="1:29" ht="25.5" customHeight="1" thickBot="1">
      <c r="A298" s="138" t="s">
        <v>13</v>
      </c>
      <c r="B298" s="142" t="s">
        <v>14</v>
      </c>
      <c r="C298" s="5"/>
      <c r="D298" s="69">
        <v>333</v>
      </c>
      <c r="E298" s="23" t="s">
        <v>24</v>
      </c>
      <c r="F298" s="69">
        <v>280</v>
      </c>
      <c r="G298" s="23" t="s">
        <v>24</v>
      </c>
      <c r="H298" s="69">
        <v>241</v>
      </c>
      <c r="I298" s="23" t="s">
        <v>24</v>
      </c>
      <c r="J298" s="69">
        <v>183</v>
      </c>
      <c r="K298" s="23" t="s">
        <v>24</v>
      </c>
      <c r="L298" s="69">
        <v>167</v>
      </c>
      <c r="M298" s="23" t="s">
        <v>24</v>
      </c>
      <c r="N298" s="69">
        <v>150</v>
      </c>
      <c r="O298" s="23" t="s">
        <v>24</v>
      </c>
      <c r="P298" s="69">
        <v>141</v>
      </c>
      <c r="Q298" s="23" t="s">
        <v>24</v>
      </c>
      <c r="R298" s="69">
        <v>137</v>
      </c>
      <c r="S298" s="23" t="s">
        <v>24</v>
      </c>
      <c r="T298" s="69">
        <v>154</v>
      </c>
      <c r="U298" s="23" t="s">
        <v>24</v>
      </c>
      <c r="V298" s="69">
        <v>153</v>
      </c>
      <c r="W298" s="23" t="s">
        <v>24</v>
      </c>
      <c r="X298" s="69">
        <v>147</v>
      </c>
      <c r="Y298" s="23" t="s">
        <v>24</v>
      </c>
      <c r="Z298" s="82">
        <v>166</v>
      </c>
      <c r="AA298" s="83" t="s">
        <v>24</v>
      </c>
      <c r="AB298" s="10"/>
      <c r="AC298" s="9"/>
    </row>
    <row r="299" spans="1:29" ht="25.5" customHeight="1" thickBot="1" thickTop="1">
      <c r="A299" s="138"/>
      <c r="B299" s="143"/>
      <c r="C299" s="21" t="s">
        <v>19</v>
      </c>
      <c r="D299" s="75">
        <f>D298-Z271</f>
        <v>113</v>
      </c>
      <c r="E299" s="30">
        <f>D299/Z271</f>
        <v>0.5136363636363637</v>
      </c>
      <c r="F299" s="75">
        <f>F298-D298</f>
        <v>-53</v>
      </c>
      <c r="G299" s="30">
        <f>F299/D298</f>
        <v>-0.15915915915915915</v>
      </c>
      <c r="H299" s="75">
        <f>H298-F298</f>
        <v>-39</v>
      </c>
      <c r="I299" s="30">
        <f>H299/F298</f>
        <v>-0.1392857142857143</v>
      </c>
      <c r="J299" s="75">
        <f>J298-H298</f>
        <v>-58</v>
      </c>
      <c r="K299" s="30">
        <f>J299/H298</f>
        <v>-0.24066390041493776</v>
      </c>
      <c r="L299" s="75">
        <f>L298-J298</f>
        <v>-16</v>
      </c>
      <c r="M299" s="30">
        <f>L299/J298</f>
        <v>-0.08743169398907104</v>
      </c>
      <c r="N299" s="66">
        <f>N298-L298</f>
        <v>-17</v>
      </c>
      <c r="O299" s="42">
        <f>N299/L298</f>
        <v>-0.10179640718562874</v>
      </c>
      <c r="P299" s="66">
        <f>P298-N298</f>
        <v>-9</v>
      </c>
      <c r="Q299" s="42">
        <f>P299/N298</f>
        <v>-0.06</v>
      </c>
      <c r="R299" s="66">
        <f>R298-P298</f>
        <v>-4</v>
      </c>
      <c r="S299" s="42">
        <f>R299/P298</f>
        <v>-0.028368794326241134</v>
      </c>
      <c r="T299" s="66">
        <f>T298-R298</f>
        <v>17</v>
      </c>
      <c r="U299" s="42">
        <f>T299/R298</f>
        <v>0.12408759124087591</v>
      </c>
      <c r="V299" s="66">
        <f>V298-T298</f>
        <v>-1</v>
      </c>
      <c r="W299" s="42">
        <f>V299/T298</f>
        <v>-0.006493506493506494</v>
      </c>
      <c r="X299" s="66">
        <f>X298-V298</f>
        <v>-6</v>
      </c>
      <c r="Y299" s="42">
        <f>X299/V298</f>
        <v>-0.0392156862745098</v>
      </c>
      <c r="Z299" s="72">
        <f>Z298-X298</f>
        <v>19</v>
      </c>
      <c r="AA299" s="116">
        <f>Z299/X298</f>
        <v>0.1292517006802721</v>
      </c>
      <c r="AB299" s="10"/>
      <c r="AC299" s="9"/>
    </row>
    <row r="300" spans="1:29" ht="25.5" customHeight="1" thickBot="1">
      <c r="A300" s="138"/>
      <c r="B300" s="144"/>
      <c r="C300" s="18" t="s">
        <v>20</v>
      </c>
      <c r="D300" s="67">
        <f>D298-D271</f>
        <v>106</v>
      </c>
      <c r="E300" s="31">
        <f>D300/D271</f>
        <v>0.4669603524229075</v>
      </c>
      <c r="F300" s="67">
        <f>F298-F271</f>
        <v>-29</v>
      </c>
      <c r="G300" s="31">
        <f>F300/F271</f>
        <v>-0.09385113268608414</v>
      </c>
      <c r="H300" s="67">
        <f>H298-H271</f>
        <v>31</v>
      </c>
      <c r="I300" s="31">
        <f>H300/H271</f>
        <v>0.14761904761904762</v>
      </c>
      <c r="J300" s="67">
        <f>J298-J271</f>
        <v>-12</v>
      </c>
      <c r="K300" s="31">
        <f>J300/J271</f>
        <v>-0.06153846153846154</v>
      </c>
      <c r="L300" s="67">
        <f>L298-L271</f>
        <v>-10</v>
      </c>
      <c r="M300" s="31">
        <f>L300/L271</f>
        <v>-0.05649717514124294</v>
      </c>
      <c r="N300" s="67">
        <f>N298-N271</f>
        <v>-17</v>
      </c>
      <c r="O300" s="31">
        <f>N300/N271</f>
        <v>-0.10179640718562874</v>
      </c>
      <c r="P300" s="67">
        <f>P298-P271</f>
        <v>-11</v>
      </c>
      <c r="Q300" s="31">
        <f>P300/P271</f>
        <v>-0.07236842105263158</v>
      </c>
      <c r="R300" s="67">
        <f>R298-R271</f>
        <v>-11</v>
      </c>
      <c r="S300" s="31">
        <f>R300/R271</f>
        <v>-0.07432432432432433</v>
      </c>
      <c r="T300" s="67">
        <f>T298-T271</f>
        <v>-2</v>
      </c>
      <c r="U300" s="31">
        <f>T300/T271</f>
        <v>-0.01282051282051282</v>
      </c>
      <c r="V300" s="67">
        <f>V298-V271</f>
        <v>-6</v>
      </c>
      <c r="W300" s="31">
        <f>V300/V271</f>
        <v>-0.03773584905660377</v>
      </c>
      <c r="X300" s="67">
        <f>X298-X271</f>
        <v>-2</v>
      </c>
      <c r="Y300" s="31">
        <f>X300/X271</f>
        <v>-0.013422818791946308</v>
      </c>
      <c r="Z300" s="67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88" t="s">
        <v>93</v>
      </c>
      <c r="B303" s="188"/>
      <c r="C303" s="188"/>
      <c r="D303" s="188"/>
      <c r="E303" s="188"/>
      <c r="F303" s="188"/>
      <c r="G303" s="188"/>
      <c r="H303" s="188"/>
      <c r="I303" s="188"/>
      <c r="J303" s="188"/>
      <c r="K303" s="188"/>
      <c r="L303" s="189"/>
      <c r="M303" s="189"/>
      <c r="N303" s="189"/>
      <c r="O303" s="189"/>
      <c r="P303" s="189"/>
      <c r="Q303" s="189"/>
      <c r="R303" s="189"/>
      <c r="S303" s="189"/>
      <c r="T303" s="189"/>
      <c r="U303" s="189"/>
      <c r="V303" s="189"/>
      <c r="W303" s="189"/>
      <c r="X303" s="189"/>
      <c r="Y303" s="189"/>
      <c r="Z303" s="189"/>
      <c r="AA303" s="189"/>
      <c r="AB303" s="189"/>
      <c r="AC303" s="189"/>
      <c r="AD303" s="189"/>
    </row>
    <row r="304" spans="4:14" ht="14.25" thickBot="1" thickTop="1">
      <c r="D304" s="115"/>
      <c r="F304" s="6"/>
      <c r="H304" s="6"/>
      <c r="J304" s="6"/>
      <c r="L304" s="6"/>
      <c r="N304" s="6"/>
    </row>
    <row r="305" spans="1:30" ht="20.25" customHeight="1" thickBot="1">
      <c r="A305" s="138" t="s">
        <v>0</v>
      </c>
      <c r="B305" s="166" t="s">
        <v>1</v>
      </c>
      <c r="C305" s="153"/>
      <c r="D305" s="141" t="s">
        <v>94</v>
      </c>
      <c r="E305" s="154"/>
      <c r="F305" s="154"/>
      <c r="G305" s="154"/>
      <c r="H305" s="154"/>
      <c r="I305" s="154"/>
      <c r="J305" s="154"/>
      <c r="K305" s="154"/>
      <c r="L305" s="154"/>
      <c r="M305" s="154"/>
      <c r="N305" s="154"/>
      <c r="O305" s="154"/>
      <c r="P305" s="154"/>
      <c r="Q305" s="154"/>
      <c r="R305" s="154"/>
      <c r="S305" s="154"/>
      <c r="T305" s="154"/>
      <c r="U305" s="154"/>
      <c r="V305" s="154"/>
      <c r="W305" s="154"/>
      <c r="X305" s="154"/>
      <c r="Y305" s="154"/>
      <c r="Z305" s="154"/>
      <c r="AA305" s="155"/>
      <c r="AB305" s="145" t="s">
        <v>21</v>
      </c>
      <c r="AC305" s="148" t="s">
        <v>22</v>
      </c>
      <c r="AD305" s="149"/>
    </row>
    <row r="306" spans="1:30" ht="20.25" customHeight="1" thickBot="1" thickTop="1">
      <c r="A306" s="138"/>
      <c r="B306" s="171"/>
      <c r="C306" s="138"/>
      <c r="D306" s="139" t="s">
        <v>4</v>
      </c>
      <c r="E306" s="140"/>
      <c r="F306" s="139" t="s">
        <v>5</v>
      </c>
      <c r="G306" s="140"/>
      <c r="H306" s="139" t="s">
        <v>25</v>
      </c>
      <c r="I306" s="140"/>
      <c r="J306" s="139" t="s">
        <v>26</v>
      </c>
      <c r="K306" s="140"/>
      <c r="L306" s="139" t="s">
        <v>27</v>
      </c>
      <c r="M306" s="140"/>
      <c r="N306" s="139" t="s">
        <v>28</v>
      </c>
      <c r="O306" s="140"/>
      <c r="P306" s="139" t="s">
        <v>29</v>
      </c>
      <c r="Q306" s="140"/>
      <c r="R306" s="139" t="s">
        <v>35</v>
      </c>
      <c r="S306" s="140"/>
      <c r="T306" s="139" t="s">
        <v>36</v>
      </c>
      <c r="U306" s="140"/>
      <c r="V306" s="139" t="s">
        <v>37</v>
      </c>
      <c r="W306" s="140"/>
      <c r="X306" s="139" t="s">
        <v>38</v>
      </c>
      <c r="Y306" s="140"/>
      <c r="Z306" s="159" t="s">
        <v>39</v>
      </c>
      <c r="AA306" s="160"/>
      <c r="AB306" s="146"/>
      <c r="AC306" s="150"/>
      <c r="AD306" s="151"/>
    </row>
    <row r="307" spans="1:30" ht="20.25" customHeight="1" thickBot="1" thickTop="1">
      <c r="A307" s="2"/>
      <c r="B307" s="1"/>
      <c r="C307" s="168" t="s">
        <v>34</v>
      </c>
      <c r="D307" s="179"/>
      <c r="E307" s="179"/>
      <c r="F307" s="179"/>
      <c r="G307" s="179"/>
      <c r="H307" s="179"/>
      <c r="I307" s="179"/>
      <c r="J307" s="179"/>
      <c r="K307" s="179"/>
      <c r="L307" s="179"/>
      <c r="M307" s="179"/>
      <c r="N307" s="179"/>
      <c r="O307" s="179"/>
      <c r="P307" s="179"/>
      <c r="Q307" s="179"/>
      <c r="R307" s="179"/>
      <c r="S307" s="179"/>
      <c r="T307" s="179"/>
      <c r="U307" s="179"/>
      <c r="V307" s="179"/>
      <c r="W307" s="179"/>
      <c r="X307" s="179"/>
      <c r="Y307" s="179"/>
      <c r="Z307" s="179"/>
      <c r="AA307" s="180"/>
      <c r="AB307" s="147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73"/>
      <c r="AC308" s="162"/>
      <c r="AD308" s="163"/>
    </row>
    <row r="309" spans="1:32" ht="27.75" customHeight="1" thickBot="1" thickTop="1">
      <c r="A309" s="138" t="s">
        <v>6</v>
      </c>
      <c r="B309" s="142" t="s">
        <v>7</v>
      </c>
      <c r="C309" s="7"/>
      <c r="D309" s="65">
        <v>8997</v>
      </c>
      <c r="E309" s="22" t="s">
        <v>24</v>
      </c>
      <c r="F309" s="65">
        <v>8736</v>
      </c>
      <c r="G309" s="22" t="s">
        <v>24</v>
      </c>
      <c r="H309" s="65">
        <v>8430</v>
      </c>
      <c r="I309" s="22" t="s">
        <v>24</v>
      </c>
      <c r="J309" s="65">
        <v>8116</v>
      </c>
      <c r="K309" s="22" t="s">
        <v>24</v>
      </c>
      <c r="L309" s="65">
        <v>7798</v>
      </c>
      <c r="M309" s="22" t="s">
        <v>24</v>
      </c>
      <c r="N309" s="65">
        <v>7660</v>
      </c>
      <c r="O309" s="22" t="s">
        <v>24</v>
      </c>
      <c r="P309" s="65">
        <v>7561</v>
      </c>
      <c r="Q309" s="22" t="s">
        <v>24</v>
      </c>
      <c r="R309" s="65">
        <v>7405</v>
      </c>
      <c r="S309" s="22" t="s">
        <v>24</v>
      </c>
      <c r="T309" s="65">
        <v>7273</v>
      </c>
      <c r="U309" s="22" t="s">
        <v>24</v>
      </c>
      <c r="V309" s="65">
        <v>7205</v>
      </c>
      <c r="W309" s="22" t="s">
        <v>24</v>
      </c>
      <c r="X309" s="65">
        <v>7034</v>
      </c>
      <c r="Y309" s="22" t="s">
        <v>24</v>
      </c>
      <c r="Z309" s="71">
        <v>6945</v>
      </c>
      <c r="AA309" s="49" t="s">
        <v>24</v>
      </c>
      <c r="AB309" s="178"/>
      <c r="AC309" s="181"/>
      <c r="AD309" s="57"/>
      <c r="AE309" s="108"/>
      <c r="AF309" s="108"/>
    </row>
    <row r="310" spans="1:32" ht="27.75" customHeight="1" thickBot="1" thickTop="1">
      <c r="A310" s="138"/>
      <c r="B310" s="143"/>
      <c r="C310" s="17" t="s">
        <v>19</v>
      </c>
      <c r="D310" s="75">
        <f>D309-Z282</f>
        <v>-357</v>
      </c>
      <c r="E310" s="30">
        <f>D310/Z282</f>
        <v>-0.03816549069916613</v>
      </c>
      <c r="F310" s="75">
        <f>F309-D309</f>
        <v>-261</v>
      </c>
      <c r="G310" s="30">
        <f>F310/D309</f>
        <v>-0.02900966988996332</v>
      </c>
      <c r="H310" s="75">
        <f>H309-F309</f>
        <v>-306</v>
      </c>
      <c r="I310" s="30">
        <f>H310/F309</f>
        <v>-0.03502747252747253</v>
      </c>
      <c r="J310" s="75">
        <f>J309-H309</f>
        <v>-314</v>
      </c>
      <c r="K310" s="30">
        <f>J310/H309</f>
        <v>-0.037247924080664296</v>
      </c>
      <c r="L310" s="75">
        <f>L309-J309</f>
        <v>-318</v>
      </c>
      <c r="M310" s="30">
        <f>L310/J309</f>
        <v>-0.039181862986692954</v>
      </c>
      <c r="N310" s="66">
        <f>N309-L309</f>
        <v>-138</v>
      </c>
      <c r="O310" s="42">
        <f>N310/L309</f>
        <v>-0.017696845344960247</v>
      </c>
      <c r="P310" s="66">
        <f>P309-N309</f>
        <v>-99</v>
      </c>
      <c r="Q310" s="42">
        <f>P310/N309</f>
        <v>-0.012924281984334204</v>
      </c>
      <c r="R310" s="66">
        <f>R309-P309</f>
        <v>-156</v>
      </c>
      <c r="S310" s="42">
        <f>R310/P309</f>
        <v>-0.02063219150905965</v>
      </c>
      <c r="T310" s="66">
        <f>T309-R309</f>
        <v>-132</v>
      </c>
      <c r="U310" s="42">
        <f>T310/R309</f>
        <v>-0.017825793382849425</v>
      </c>
      <c r="V310" s="66">
        <f>V309-T309</f>
        <v>-68</v>
      </c>
      <c r="W310" s="42">
        <f>V310/T309</f>
        <v>-0.009349649388147944</v>
      </c>
      <c r="X310" s="66">
        <f>X309-V309</f>
        <v>-171</v>
      </c>
      <c r="Y310" s="42">
        <f>X310/V309</f>
        <v>-0.02373351839000694</v>
      </c>
      <c r="Z310" s="72">
        <f>Z309-X309</f>
        <v>-89</v>
      </c>
      <c r="AA310" s="54">
        <f>Z310/X309</f>
        <v>-0.012652829115723628</v>
      </c>
      <c r="AB310" s="119"/>
      <c r="AC310" s="109"/>
      <c r="AD310" s="108"/>
      <c r="AE310" s="108"/>
      <c r="AF310" s="108"/>
    </row>
    <row r="311" spans="1:32" ht="27.75" customHeight="1" thickBot="1">
      <c r="A311" s="138"/>
      <c r="B311" s="144"/>
      <c r="C311" s="18" t="s">
        <v>20</v>
      </c>
      <c r="D311" s="67">
        <f>D309-D282</f>
        <v>-1970</v>
      </c>
      <c r="E311" s="31">
        <f>D311/D282</f>
        <v>-0.1796297984863682</v>
      </c>
      <c r="F311" s="67">
        <f>F309-F282</f>
        <v>-2153</v>
      </c>
      <c r="G311" s="31">
        <f>F311/F282</f>
        <v>-0.19772247221967124</v>
      </c>
      <c r="H311" s="67">
        <f>H309-H282</f>
        <v>-2360</v>
      </c>
      <c r="I311" s="31">
        <f>H311/H282</f>
        <v>-0.21872103799814643</v>
      </c>
      <c r="J311" s="67">
        <f>J309-J282</f>
        <v>-2493</v>
      </c>
      <c r="K311" s="31">
        <f>J311/J282</f>
        <v>-0.23498916014704496</v>
      </c>
      <c r="L311" s="67">
        <f>L309-L282</f>
        <v>-2622</v>
      </c>
      <c r="M311" s="31">
        <f>L311/L282</f>
        <v>-0.25163147792706336</v>
      </c>
      <c r="N311" s="67">
        <f>N309-N282</f>
        <v>-2730</v>
      </c>
      <c r="O311" s="31">
        <f>N311/N282</f>
        <v>-0.2627526467757459</v>
      </c>
      <c r="P311" s="67">
        <f>P309-P282</f>
        <v>-2798</v>
      </c>
      <c r="Q311" s="31">
        <f>P311/P282</f>
        <v>-0.2701032918235351</v>
      </c>
      <c r="R311" s="67">
        <f>R309-R282</f>
        <v>-2836</v>
      </c>
      <c r="S311" s="31">
        <f>R311/R282</f>
        <v>-0.27692608143735964</v>
      </c>
      <c r="T311" s="67">
        <f>T309-T282</f>
        <v>-2839</v>
      </c>
      <c r="U311" s="31">
        <f>T311/T282</f>
        <v>-0.28075553797468356</v>
      </c>
      <c r="V311" s="67">
        <f>V309-V282</f>
        <v>-2697</v>
      </c>
      <c r="W311" s="31">
        <f>V311/V282</f>
        <v>-0.2723692183397293</v>
      </c>
      <c r="X311" s="67">
        <f>X309-X282</f>
        <v>-2468</v>
      </c>
      <c r="Y311" s="31">
        <f>X311/X282</f>
        <v>-0.25973479267522626</v>
      </c>
      <c r="Z311" s="67">
        <f>Z309-Z282</f>
        <v>-2409</v>
      </c>
      <c r="AA311" s="31">
        <f>Z311/Z282</f>
        <v>-0.2575368826170622</v>
      </c>
      <c r="AB311" s="119"/>
      <c r="AC311" s="43"/>
      <c r="AD311" s="108"/>
      <c r="AE311" s="108"/>
      <c r="AF311" s="108"/>
    </row>
    <row r="312" spans="1:32" ht="27.75" customHeight="1" thickBot="1" thickTop="1">
      <c r="A312" s="138" t="s">
        <v>8</v>
      </c>
      <c r="B312" s="142" t="s">
        <v>18</v>
      </c>
      <c r="C312" s="19"/>
      <c r="D312" s="68">
        <v>297</v>
      </c>
      <c r="E312" s="23" t="s">
        <v>24</v>
      </c>
      <c r="F312" s="68">
        <v>187</v>
      </c>
      <c r="G312" s="23" t="s">
        <v>24</v>
      </c>
      <c r="H312" s="68">
        <v>186</v>
      </c>
      <c r="I312" s="23" t="s">
        <v>24</v>
      </c>
      <c r="J312" s="68">
        <v>156</v>
      </c>
      <c r="K312" s="23" t="s">
        <v>24</v>
      </c>
      <c r="L312" s="68">
        <v>155</v>
      </c>
      <c r="M312" s="23" t="s">
        <v>24</v>
      </c>
      <c r="N312" s="68">
        <v>231</v>
      </c>
      <c r="O312" s="23" t="s">
        <v>24</v>
      </c>
      <c r="P312" s="68">
        <v>268</v>
      </c>
      <c r="Q312" s="23" t="s">
        <v>24</v>
      </c>
      <c r="R312" s="68">
        <v>168</v>
      </c>
      <c r="S312" s="23" t="s">
        <v>24</v>
      </c>
      <c r="T312" s="68">
        <v>281</v>
      </c>
      <c r="U312" s="23" t="s">
        <v>24</v>
      </c>
      <c r="V312" s="68">
        <v>251</v>
      </c>
      <c r="W312" s="23" t="s">
        <v>24</v>
      </c>
      <c r="X312" s="68">
        <v>190</v>
      </c>
      <c r="Y312" s="23" t="s">
        <v>24</v>
      </c>
      <c r="Z312" s="73">
        <v>236</v>
      </c>
      <c r="AA312" s="49" t="s">
        <v>24</v>
      </c>
      <c r="AB312" s="27">
        <f>D312+F312+H312+J312+L312+N312+P312+R312+T312+V312+X312+Z312</f>
        <v>2606</v>
      </c>
      <c r="AC312" s="26"/>
      <c r="AD312" s="29"/>
      <c r="AE312" s="108"/>
      <c r="AF312" s="108"/>
    </row>
    <row r="313" spans="1:32" ht="27.75" customHeight="1" thickBot="1" thickTop="1">
      <c r="A313" s="138"/>
      <c r="B313" s="143"/>
      <c r="C313" s="17" t="s">
        <v>19</v>
      </c>
      <c r="D313" s="75">
        <f>D312-Z285</f>
        <v>15</v>
      </c>
      <c r="E313" s="30">
        <f>D313/Z285</f>
        <v>0.05319148936170213</v>
      </c>
      <c r="F313" s="75">
        <f>F312-D312</f>
        <v>-110</v>
      </c>
      <c r="G313" s="30">
        <f>F313/D312</f>
        <v>-0.37037037037037035</v>
      </c>
      <c r="H313" s="75">
        <f>H312-F312</f>
        <v>-1</v>
      </c>
      <c r="I313" s="30">
        <f>H313/F312</f>
        <v>-0.0053475935828877</v>
      </c>
      <c r="J313" s="75">
        <f>J312-H312</f>
        <v>-30</v>
      </c>
      <c r="K313" s="30">
        <f>J313/H312</f>
        <v>-0.16129032258064516</v>
      </c>
      <c r="L313" s="75">
        <f>L312-J312</f>
        <v>-1</v>
      </c>
      <c r="M313" s="30">
        <f>L313/J312</f>
        <v>-0.00641025641025641</v>
      </c>
      <c r="N313" s="66">
        <f>N312-L312</f>
        <v>76</v>
      </c>
      <c r="O313" s="42">
        <f>N313/L312</f>
        <v>0.49032258064516127</v>
      </c>
      <c r="P313" s="66">
        <f>P312-N312</f>
        <v>37</v>
      </c>
      <c r="Q313" s="42">
        <f>P313/N312</f>
        <v>0.16017316017316016</v>
      </c>
      <c r="R313" s="66">
        <f>R312-P312</f>
        <v>-100</v>
      </c>
      <c r="S313" s="42">
        <f>R313/P312</f>
        <v>-0.373134328358209</v>
      </c>
      <c r="T313" s="66">
        <f>T312-R312</f>
        <v>113</v>
      </c>
      <c r="U313" s="42">
        <f>T313/R312</f>
        <v>0.6726190476190477</v>
      </c>
      <c r="V313" s="66">
        <f>V312-T312</f>
        <v>-30</v>
      </c>
      <c r="W313" s="42">
        <f>V313/T312</f>
        <v>-0.10676156583629894</v>
      </c>
      <c r="X313" s="66">
        <f>X312-V312</f>
        <v>-61</v>
      </c>
      <c r="Y313" s="42">
        <f>X313/V312</f>
        <v>-0.24302788844621515</v>
      </c>
      <c r="Z313" s="72">
        <f>Z312-X312</f>
        <v>46</v>
      </c>
      <c r="AA313" s="54">
        <f>Z313/X312</f>
        <v>0.24210526315789474</v>
      </c>
      <c r="AB313" s="102">
        <f>AB312-D312-F312-H312-J312-L312-N312-P312-R312-T312-V312-X312</f>
        <v>236</v>
      </c>
      <c r="AC313" s="113"/>
      <c r="AD313" s="114"/>
      <c r="AE313" s="108"/>
      <c r="AF313" s="108"/>
    </row>
    <row r="314" spans="1:32" ht="27.75" customHeight="1" thickBot="1">
      <c r="A314" s="138"/>
      <c r="B314" s="144"/>
      <c r="C314" s="18" t="s">
        <v>20</v>
      </c>
      <c r="D314" s="67">
        <f>D312-D285</f>
        <v>-168</v>
      </c>
      <c r="E314" s="31">
        <f>D314/D285</f>
        <v>-0.36129032258064514</v>
      </c>
      <c r="F314" s="67">
        <f>F312-F285</f>
        <v>-100</v>
      </c>
      <c r="G314" s="31">
        <f>F314/F285</f>
        <v>-0.34843205574912894</v>
      </c>
      <c r="H314" s="67">
        <f>H312-H285</f>
        <v>-92</v>
      </c>
      <c r="I314" s="31">
        <f>H314/H285</f>
        <v>-0.33093525179856115</v>
      </c>
      <c r="J314" s="67">
        <f>J312-J285</f>
        <v>-101</v>
      </c>
      <c r="K314" s="31">
        <f>J314/J285</f>
        <v>-0.39299610894941633</v>
      </c>
      <c r="L314" s="67">
        <f>L312-L285</f>
        <v>-80</v>
      </c>
      <c r="M314" s="31">
        <f>L314/L285</f>
        <v>-0.3404255319148936</v>
      </c>
      <c r="N314" s="67">
        <f>N312-N285</f>
        <v>-101</v>
      </c>
      <c r="O314" s="31">
        <f>N314/N285</f>
        <v>-0.3042168674698795</v>
      </c>
      <c r="P314" s="67">
        <f>P312-P285</f>
        <v>-67</v>
      </c>
      <c r="Q314" s="31">
        <f>P314/P285</f>
        <v>-0.2</v>
      </c>
      <c r="R314" s="67">
        <f>R312-R285</f>
        <v>-109</v>
      </c>
      <c r="S314" s="31">
        <f>R314/R285</f>
        <v>-0.3935018050541516</v>
      </c>
      <c r="T314" s="67">
        <f>T312-T285</f>
        <v>-28</v>
      </c>
      <c r="U314" s="31">
        <f>T314/T285</f>
        <v>-0.09061488673139159</v>
      </c>
      <c r="V314" s="67">
        <f>V312-V285</f>
        <v>-60</v>
      </c>
      <c r="W314" s="31">
        <f>V314/V285</f>
        <v>-0.19292604501607716</v>
      </c>
      <c r="X314" s="67">
        <f>X312-X285</f>
        <v>-79</v>
      </c>
      <c r="Y314" s="31">
        <f>X314/X285</f>
        <v>-0.2936802973977695</v>
      </c>
      <c r="Z314" s="67">
        <f>Z312-Z285</f>
        <v>-46</v>
      </c>
      <c r="AA314" s="31">
        <f>Z314/Z285</f>
        <v>-0.16312056737588654</v>
      </c>
      <c r="AB314" s="28"/>
      <c r="AC314" s="107"/>
      <c r="AD314" s="3"/>
      <c r="AE314" s="108"/>
      <c r="AF314" s="108"/>
    </row>
    <row r="315" spans="1:32" ht="27.75" customHeight="1" thickBot="1" thickTop="1">
      <c r="A315" s="138" t="s">
        <v>9</v>
      </c>
      <c r="B315" s="142" t="s">
        <v>16</v>
      </c>
      <c r="C315" s="20"/>
      <c r="D315" s="69">
        <v>170</v>
      </c>
      <c r="E315" s="23" t="s">
        <v>24</v>
      </c>
      <c r="F315" s="69">
        <v>159</v>
      </c>
      <c r="G315" s="23" t="s">
        <v>24</v>
      </c>
      <c r="H315" s="69">
        <v>202</v>
      </c>
      <c r="I315" s="23" t="s">
        <v>24</v>
      </c>
      <c r="J315" s="69">
        <v>156</v>
      </c>
      <c r="K315" s="23" t="s">
        <v>24</v>
      </c>
      <c r="L315" s="69">
        <v>150</v>
      </c>
      <c r="M315" s="23" t="s">
        <v>24</v>
      </c>
      <c r="N315" s="69">
        <v>129</v>
      </c>
      <c r="O315" s="23" t="s">
        <v>24</v>
      </c>
      <c r="P315" s="69">
        <v>125</v>
      </c>
      <c r="Q315" s="23" t="s">
        <v>24</v>
      </c>
      <c r="R315" s="69">
        <v>107</v>
      </c>
      <c r="S315" s="23" t="s">
        <v>24</v>
      </c>
      <c r="T315" s="69">
        <v>146</v>
      </c>
      <c r="U315" s="23" t="s">
        <v>24</v>
      </c>
      <c r="V315" s="69">
        <v>112</v>
      </c>
      <c r="W315" s="23" t="s">
        <v>24</v>
      </c>
      <c r="X315" s="69">
        <v>171</v>
      </c>
      <c r="Y315" s="23" t="s">
        <v>24</v>
      </c>
      <c r="Z315" s="74">
        <v>157</v>
      </c>
      <c r="AA315" s="49" t="s">
        <v>24</v>
      </c>
      <c r="AB315" s="27">
        <f>D315+F315+H315+J315+L315+N315+P315+R315+T315+V315+X315+Z315</f>
        <v>1784</v>
      </c>
      <c r="AC315" s="26"/>
      <c r="AD315" s="29"/>
      <c r="AE315" s="108"/>
      <c r="AF315" s="108"/>
    </row>
    <row r="316" spans="1:32" ht="27.75" customHeight="1" thickBot="1" thickTop="1">
      <c r="A316" s="138"/>
      <c r="B316" s="143"/>
      <c r="C316" s="21" t="s">
        <v>19</v>
      </c>
      <c r="D316" s="75">
        <f>D315-Z288</f>
        <v>49</v>
      </c>
      <c r="E316" s="30">
        <f>D316/Z288</f>
        <v>0.4049586776859504</v>
      </c>
      <c r="F316" s="75">
        <f>F315-D315</f>
        <v>-11</v>
      </c>
      <c r="G316" s="30">
        <f>F316/D315</f>
        <v>-0.06470588235294118</v>
      </c>
      <c r="H316" s="75">
        <f>H315-F315</f>
        <v>43</v>
      </c>
      <c r="I316" s="30">
        <f>H316/F315</f>
        <v>0.27044025157232704</v>
      </c>
      <c r="J316" s="75">
        <f>J315-H315</f>
        <v>-46</v>
      </c>
      <c r="K316" s="30">
        <f>J316/H315</f>
        <v>-0.22772277227722773</v>
      </c>
      <c r="L316" s="75">
        <f>L315-J315</f>
        <v>-6</v>
      </c>
      <c r="M316" s="30">
        <f>L316/J315</f>
        <v>-0.038461538461538464</v>
      </c>
      <c r="N316" s="66">
        <f>N315-L315</f>
        <v>-21</v>
      </c>
      <c r="O316" s="42">
        <f>N316/L315</f>
        <v>-0.14</v>
      </c>
      <c r="P316" s="66">
        <f>P315-N315</f>
        <v>-4</v>
      </c>
      <c r="Q316" s="42">
        <f>P316/N315</f>
        <v>-0.031007751937984496</v>
      </c>
      <c r="R316" s="66">
        <f>R315-P315</f>
        <v>-18</v>
      </c>
      <c r="S316" s="42">
        <f>R316/P315</f>
        <v>-0.144</v>
      </c>
      <c r="T316" s="66">
        <f>T315-R315</f>
        <v>39</v>
      </c>
      <c r="U316" s="42">
        <f>T316/R315</f>
        <v>0.3644859813084112</v>
      </c>
      <c r="V316" s="66">
        <f>V315-T315</f>
        <v>-34</v>
      </c>
      <c r="W316" s="42">
        <f>V316/T315</f>
        <v>-0.2328767123287671</v>
      </c>
      <c r="X316" s="66">
        <f>X315-V315</f>
        <v>59</v>
      </c>
      <c r="Y316" s="42">
        <f>X316/V315</f>
        <v>0.5267857142857143</v>
      </c>
      <c r="Z316" s="72">
        <f>Z315-X315</f>
        <v>-14</v>
      </c>
      <c r="AA316" s="54">
        <f>Z316/X315</f>
        <v>-0.08187134502923976</v>
      </c>
      <c r="AB316" s="102">
        <f>AB315-D315-F315-H315-J315-L315-N315-P315-R315-T315-V315-X315</f>
        <v>157</v>
      </c>
      <c r="AC316" s="113"/>
      <c r="AD316" s="114"/>
      <c r="AE316" s="108"/>
      <c r="AF316" s="108"/>
    </row>
    <row r="317" spans="1:32" ht="27.75" customHeight="1" thickBot="1">
      <c r="A317" s="138"/>
      <c r="B317" s="144"/>
      <c r="C317" s="18" t="s">
        <v>20</v>
      </c>
      <c r="D317" s="67">
        <f>D315-D288</f>
        <v>-24</v>
      </c>
      <c r="E317" s="31">
        <f>D317/D288</f>
        <v>-0.12371134020618557</v>
      </c>
      <c r="F317" s="67">
        <f>F315-F288</f>
        <v>-28</v>
      </c>
      <c r="G317" s="31">
        <f>F317/F288</f>
        <v>-0.1497326203208556</v>
      </c>
      <c r="H317" s="67">
        <f>H315-H288</f>
        <v>32</v>
      </c>
      <c r="I317" s="31">
        <f>H317/H288</f>
        <v>0.18823529411764706</v>
      </c>
      <c r="J317" s="67">
        <f>J315-J288</f>
        <v>-49</v>
      </c>
      <c r="K317" s="31">
        <f>J317/J288</f>
        <v>-0.23902439024390243</v>
      </c>
      <c r="L317" s="67">
        <f>L315-L288</f>
        <v>-46</v>
      </c>
      <c r="M317" s="31">
        <f>L317/L288</f>
        <v>-0.23469387755102042</v>
      </c>
      <c r="N317" s="67">
        <f>N315-N288</f>
        <v>-35</v>
      </c>
      <c r="O317" s="31">
        <f>N317/N288</f>
        <v>-0.21341463414634146</v>
      </c>
      <c r="P317" s="67">
        <f>P315-P288</f>
        <v>-14</v>
      </c>
      <c r="Q317" s="31">
        <f>P317/P288</f>
        <v>-0.10071942446043165</v>
      </c>
      <c r="R317" s="67">
        <f>R315-R288</f>
        <v>-93</v>
      </c>
      <c r="S317" s="31">
        <f>R317/R288</f>
        <v>-0.465</v>
      </c>
      <c r="T317" s="67">
        <f>T315-T288</f>
        <v>-27</v>
      </c>
      <c r="U317" s="31">
        <f>T317/T288</f>
        <v>-0.15606936416184972</v>
      </c>
      <c r="V317" s="67">
        <f>V315-V288</f>
        <v>-76</v>
      </c>
      <c r="W317" s="31">
        <f>V317/V288</f>
        <v>-0.40425531914893614</v>
      </c>
      <c r="X317" s="67">
        <f>X315-X288</f>
        <v>3</v>
      </c>
      <c r="Y317" s="31">
        <f>X317/X288</f>
        <v>0.017857142857142856</v>
      </c>
      <c r="Z317" s="67">
        <f>Z315-Z288</f>
        <v>36</v>
      </c>
      <c r="AA317" s="31">
        <f>Z317/Z288</f>
        <v>0.2975206611570248</v>
      </c>
      <c r="AB317" s="28"/>
      <c r="AC317" s="113"/>
      <c r="AD317" s="3"/>
      <c r="AE317" s="108"/>
      <c r="AF317" s="108"/>
    </row>
    <row r="318" spans="1:32" ht="27.75" customHeight="1" thickBot="1" thickTop="1">
      <c r="A318" s="138" t="s">
        <v>10</v>
      </c>
      <c r="B318" s="142" t="s">
        <v>17</v>
      </c>
      <c r="C318" s="20"/>
      <c r="D318" s="69">
        <v>0</v>
      </c>
      <c r="E318" s="23" t="s">
        <v>24</v>
      </c>
      <c r="F318" s="69">
        <v>0</v>
      </c>
      <c r="G318" s="23" t="s">
        <v>24</v>
      </c>
      <c r="H318" s="69">
        <v>0</v>
      </c>
      <c r="I318" s="23" t="s">
        <v>24</v>
      </c>
      <c r="J318" s="69">
        <v>0</v>
      </c>
      <c r="K318" s="23" t="s">
        <v>24</v>
      </c>
      <c r="L318" s="69">
        <v>0</v>
      </c>
      <c r="M318" s="23" t="s">
        <v>24</v>
      </c>
      <c r="N318" s="69">
        <v>0</v>
      </c>
      <c r="O318" s="23" t="s">
        <v>24</v>
      </c>
      <c r="P318" s="69">
        <v>0</v>
      </c>
      <c r="Q318" s="23" t="s">
        <v>24</v>
      </c>
      <c r="R318" s="69">
        <v>0</v>
      </c>
      <c r="S318" s="23" t="s">
        <v>24</v>
      </c>
      <c r="T318" s="69">
        <v>0</v>
      </c>
      <c r="U318" s="23" t="s">
        <v>24</v>
      </c>
      <c r="V318" s="69">
        <v>0</v>
      </c>
      <c r="W318" s="23" t="s">
        <v>24</v>
      </c>
      <c r="X318" s="69">
        <v>0</v>
      </c>
      <c r="Y318" s="23" t="s">
        <v>24</v>
      </c>
      <c r="Z318" s="74">
        <v>0</v>
      </c>
      <c r="AA318" s="49" t="s">
        <v>24</v>
      </c>
      <c r="AB318" s="27">
        <f>D318+F318+H318+J318+L318+N318+P318+R318+T318+V318+X318</f>
        <v>0</v>
      </c>
      <c r="AC318" s="26"/>
      <c r="AD318" s="29"/>
      <c r="AE318" s="108"/>
      <c r="AF318" s="108"/>
    </row>
    <row r="319" spans="1:32" ht="27.75" customHeight="1" thickBot="1" thickTop="1">
      <c r="A319" s="138"/>
      <c r="B319" s="143"/>
      <c r="C319" s="21" t="s">
        <v>19</v>
      </c>
      <c r="D319" s="75">
        <f>D318-Z291</f>
        <v>0</v>
      </c>
      <c r="E319" s="30"/>
      <c r="F319" s="75">
        <f>F318-D318</f>
        <v>0</v>
      </c>
      <c r="G319" s="30"/>
      <c r="H319" s="75">
        <f>H318-F318</f>
        <v>0</v>
      </c>
      <c r="I319" s="30"/>
      <c r="J319" s="75">
        <f>J318-H318</f>
        <v>0</v>
      </c>
      <c r="K319" s="30"/>
      <c r="L319" s="75">
        <f>L318-J318</f>
        <v>0</v>
      </c>
      <c r="M319" s="30"/>
      <c r="N319" s="66">
        <f>N318-L318</f>
        <v>0</v>
      </c>
      <c r="O319" s="42"/>
      <c r="P319" s="66">
        <f>P318-N318</f>
        <v>0</v>
      </c>
      <c r="Q319" s="42"/>
      <c r="R319" s="66">
        <f>R318-P318</f>
        <v>0</v>
      </c>
      <c r="S319" s="42"/>
      <c r="T319" s="66">
        <f>T318-R318</f>
        <v>0</v>
      </c>
      <c r="U319" s="42"/>
      <c r="V319" s="66">
        <f>V318-T318</f>
        <v>0</v>
      </c>
      <c r="W319" s="42"/>
      <c r="X319" s="66">
        <f>X318-V318</f>
        <v>0</v>
      </c>
      <c r="Y319" s="42"/>
      <c r="Z319" s="72">
        <f>Z318-X318</f>
        <v>0</v>
      </c>
      <c r="AA319" s="72"/>
      <c r="AB319" s="28"/>
      <c r="AC319" s="120"/>
      <c r="AD319" s="114"/>
      <c r="AE319" s="108"/>
      <c r="AF319" s="108"/>
    </row>
    <row r="320" spans="1:32" ht="27.75" customHeight="1" thickBot="1" thickTop="1">
      <c r="A320" s="138"/>
      <c r="B320" s="144"/>
      <c r="C320" s="18" t="s">
        <v>20</v>
      </c>
      <c r="D320" s="67">
        <f>D318-D291</f>
        <v>0</v>
      </c>
      <c r="E320" s="31"/>
      <c r="F320" s="67">
        <f>F318-F291</f>
        <v>0</v>
      </c>
      <c r="G320" s="31"/>
      <c r="H320" s="67">
        <f>H318-H291</f>
        <v>0</v>
      </c>
      <c r="I320" s="31"/>
      <c r="J320" s="67">
        <f>J318-J291</f>
        <v>0</v>
      </c>
      <c r="K320" s="31"/>
      <c r="L320" s="67">
        <f>L318-L291</f>
        <v>0</v>
      </c>
      <c r="M320" s="31"/>
      <c r="N320" s="67">
        <f>N318-N291</f>
        <v>0</v>
      </c>
      <c r="O320" s="31"/>
      <c r="P320" s="67">
        <f>P318-P291</f>
        <v>0</v>
      </c>
      <c r="Q320" s="31"/>
      <c r="R320" s="67">
        <f>R318-R291</f>
        <v>0</v>
      </c>
      <c r="S320" s="31"/>
      <c r="T320" s="67">
        <f>T318-T291</f>
        <v>0</v>
      </c>
      <c r="U320" s="31"/>
      <c r="V320" s="67">
        <f>V318-V291</f>
        <v>0</v>
      </c>
      <c r="W320" s="31"/>
      <c r="X320" s="67">
        <f>X318-X291</f>
        <v>0</v>
      </c>
      <c r="Y320" s="31"/>
      <c r="Z320" s="72">
        <f>Z318-Z291</f>
        <v>0</v>
      </c>
      <c r="AA320" s="72"/>
      <c r="AB320" s="28"/>
      <c r="AC320" s="107"/>
      <c r="AD320" s="3"/>
      <c r="AE320" s="108"/>
      <c r="AF320" s="108"/>
    </row>
    <row r="321" spans="1:32" ht="27.75" customHeight="1" thickBot="1" thickTop="1">
      <c r="A321" s="138" t="s">
        <v>11</v>
      </c>
      <c r="B321" s="142" t="s">
        <v>15</v>
      </c>
      <c r="C321" s="20"/>
      <c r="D321" s="69">
        <v>27</v>
      </c>
      <c r="E321" s="23" t="s">
        <v>24</v>
      </c>
      <c r="F321" s="69">
        <v>21</v>
      </c>
      <c r="G321" s="23" t="s">
        <v>24</v>
      </c>
      <c r="H321" s="69">
        <v>20</v>
      </c>
      <c r="I321" s="23" t="s">
        <v>24</v>
      </c>
      <c r="J321" s="69">
        <v>24</v>
      </c>
      <c r="K321" s="23" t="s">
        <v>24</v>
      </c>
      <c r="L321" s="69">
        <v>31</v>
      </c>
      <c r="M321" s="23" t="s">
        <v>24</v>
      </c>
      <c r="N321" s="69">
        <v>19</v>
      </c>
      <c r="O321" s="23" t="s">
        <v>24</v>
      </c>
      <c r="P321" s="69">
        <v>33</v>
      </c>
      <c r="Q321" s="23" t="s">
        <v>24</v>
      </c>
      <c r="R321" s="69">
        <v>28</v>
      </c>
      <c r="S321" s="23" t="s">
        <v>24</v>
      </c>
      <c r="T321" s="69">
        <v>29</v>
      </c>
      <c r="U321" s="23" t="s">
        <v>24</v>
      </c>
      <c r="V321" s="69">
        <v>36</v>
      </c>
      <c r="W321" s="23" t="s">
        <v>24</v>
      </c>
      <c r="X321" s="69">
        <v>21</v>
      </c>
      <c r="Y321" s="23" t="s">
        <v>24</v>
      </c>
      <c r="Z321" s="74">
        <v>39</v>
      </c>
      <c r="AA321" s="49" t="s">
        <v>24</v>
      </c>
      <c r="AB321" s="27">
        <f>D321+F321+H321+J321+L321+N321+P321+R321+T321+V321+X321+Z321</f>
        <v>328</v>
      </c>
      <c r="AC321" s="26"/>
      <c r="AD321" s="29"/>
      <c r="AE321" s="108"/>
      <c r="AF321" s="108"/>
    </row>
    <row r="322" spans="1:32" ht="27.75" customHeight="1" thickBot="1" thickTop="1">
      <c r="A322" s="138"/>
      <c r="B322" s="143"/>
      <c r="C322" s="21" t="s">
        <v>19</v>
      </c>
      <c r="D322" s="75">
        <f>D321-Z294</f>
        <v>-10</v>
      </c>
      <c r="E322" s="30">
        <f>D322/Z294</f>
        <v>-0.2702702702702703</v>
      </c>
      <c r="F322" s="75">
        <f>F321-D321</f>
        <v>-6</v>
      </c>
      <c r="G322" s="30">
        <f>F322/D321</f>
        <v>-0.2222222222222222</v>
      </c>
      <c r="H322" s="75">
        <f>H321-F321</f>
        <v>-1</v>
      </c>
      <c r="I322" s="30">
        <f>H322/F321</f>
        <v>-0.047619047619047616</v>
      </c>
      <c r="J322" s="75">
        <f>J321-H321</f>
        <v>4</v>
      </c>
      <c r="K322" s="30">
        <f>J322/H321</f>
        <v>0.2</v>
      </c>
      <c r="L322" s="75">
        <f>L321-J321</f>
        <v>7</v>
      </c>
      <c r="M322" s="30">
        <f>L322/J321</f>
        <v>0.2916666666666667</v>
      </c>
      <c r="N322" s="66">
        <f>N321-L321</f>
        <v>-12</v>
      </c>
      <c r="O322" s="42">
        <f>N322/L321</f>
        <v>-0.3870967741935484</v>
      </c>
      <c r="P322" s="66">
        <f>P321-N321</f>
        <v>14</v>
      </c>
      <c r="Q322" s="42">
        <f>P322/N321</f>
        <v>0.7368421052631579</v>
      </c>
      <c r="R322" s="66">
        <f>R321-P321</f>
        <v>-5</v>
      </c>
      <c r="S322" s="42">
        <f>R322/P321</f>
        <v>-0.15151515151515152</v>
      </c>
      <c r="T322" s="66">
        <f>T321-R321</f>
        <v>1</v>
      </c>
      <c r="U322" s="42">
        <f>T322/R321</f>
        <v>0.03571428571428571</v>
      </c>
      <c r="V322" s="66">
        <f>V321-T321</f>
        <v>7</v>
      </c>
      <c r="W322" s="42">
        <f>V322/T321</f>
        <v>0.2413793103448276</v>
      </c>
      <c r="X322" s="66">
        <f>X321-V321</f>
        <v>-15</v>
      </c>
      <c r="Y322" s="42">
        <f>X322/V321</f>
        <v>-0.4166666666666667</v>
      </c>
      <c r="Z322" s="72">
        <f>Z321-X321</f>
        <v>18</v>
      </c>
      <c r="AA322" s="116">
        <f>Z322/X321</f>
        <v>0.8571428571428571</v>
      </c>
      <c r="AB322" s="102">
        <f>AB321-D321-F321-H321-J321-L321-N321-P321-R321-T321-V321-X321</f>
        <v>39</v>
      </c>
      <c r="AC322" s="12"/>
      <c r="AD322" s="114"/>
      <c r="AE322" s="108"/>
      <c r="AF322" s="108"/>
    </row>
    <row r="323" spans="1:32" ht="27.75" customHeight="1" thickBot="1">
      <c r="A323" s="138"/>
      <c r="B323" s="144"/>
      <c r="C323" s="18" t="s">
        <v>20</v>
      </c>
      <c r="D323" s="67">
        <f>D321-D294</f>
        <v>-8</v>
      </c>
      <c r="E323" s="31">
        <f>D323/D294</f>
        <v>-0.22857142857142856</v>
      </c>
      <c r="F323" s="67">
        <f>F321-F294</f>
        <v>-23</v>
      </c>
      <c r="G323" s="31">
        <f>F323/F294</f>
        <v>-0.5227272727272727</v>
      </c>
      <c r="H323" s="67">
        <f>H321-H294</f>
        <v>-30</v>
      </c>
      <c r="I323" s="31">
        <f>H323/H294</f>
        <v>-0.6</v>
      </c>
      <c r="J323" s="67">
        <f>J321-J294</f>
        <v>-9</v>
      </c>
      <c r="K323" s="31">
        <f>J323/J294</f>
        <v>-0.2727272727272727</v>
      </c>
      <c r="L323" s="67">
        <f>L321-L294</f>
        <v>-3</v>
      </c>
      <c r="M323" s="31">
        <f>L323/L294</f>
        <v>-0.08823529411764706</v>
      </c>
      <c r="N323" s="67">
        <f>N321-N294</f>
        <v>-18</v>
      </c>
      <c r="O323" s="31">
        <f>N323/N294</f>
        <v>-0.4864864864864865</v>
      </c>
      <c r="P323" s="67">
        <f>P321-P294</f>
        <v>-1</v>
      </c>
      <c r="Q323" s="31">
        <f>P323/P294</f>
        <v>-0.029411764705882353</v>
      </c>
      <c r="R323" s="67">
        <f>R321-R294</f>
        <v>-18</v>
      </c>
      <c r="S323" s="31">
        <f>R323/R294</f>
        <v>-0.391304347826087</v>
      </c>
      <c r="T323" s="67">
        <f>T321-T294</f>
        <v>-1</v>
      </c>
      <c r="U323" s="31">
        <f>T323/T294</f>
        <v>-0.03333333333333333</v>
      </c>
      <c r="V323" s="67">
        <f>V321-V294</f>
        <v>-3</v>
      </c>
      <c r="W323" s="31">
        <f>V323/V294</f>
        <v>-0.07692307692307693</v>
      </c>
      <c r="X323" s="67">
        <f>X321-X294</f>
        <v>-7</v>
      </c>
      <c r="Y323" s="31">
        <f>X323/X294</f>
        <v>-0.25</v>
      </c>
      <c r="Z323" s="67">
        <f>Z321-Z294</f>
        <v>2</v>
      </c>
      <c r="AA323" s="31">
        <f>Z323/Z294</f>
        <v>0.05405405405405406</v>
      </c>
      <c r="AB323" s="119"/>
      <c r="AC323" s="109"/>
      <c r="AD323" s="108"/>
      <c r="AE323" s="108"/>
      <c r="AF323" s="108"/>
    </row>
    <row r="324" spans="1:32" ht="27.75" customHeight="1" thickBot="1">
      <c r="A324" s="168" t="s">
        <v>12</v>
      </c>
      <c r="B324" s="201"/>
      <c r="C324" s="201"/>
      <c r="D324" s="201"/>
      <c r="E324" s="201"/>
      <c r="F324" s="201"/>
      <c r="G324" s="201"/>
      <c r="H324" s="201"/>
      <c r="I324" s="201"/>
      <c r="J324" s="201"/>
      <c r="K324" s="201"/>
      <c r="L324" s="201"/>
      <c r="M324" s="201"/>
      <c r="N324" s="201"/>
      <c r="O324" s="201"/>
      <c r="P324" s="201"/>
      <c r="Q324" s="201"/>
      <c r="R324" s="201"/>
      <c r="S324" s="201"/>
      <c r="T324" s="201"/>
      <c r="U324" s="201"/>
      <c r="V324" s="201"/>
      <c r="W324" s="201"/>
      <c r="X324" s="201"/>
      <c r="Y324" s="201"/>
      <c r="Z324" s="201"/>
      <c r="AA324" s="201"/>
      <c r="AB324" s="119"/>
      <c r="AC324" s="109"/>
      <c r="AD324" s="108"/>
      <c r="AE324" s="108"/>
      <c r="AF324" s="108"/>
    </row>
    <row r="325" spans="1:32" ht="27.75" customHeight="1" thickBot="1">
      <c r="A325" s="138" t="s">
        <v>13</v>
      </c>
      <c r="B325" s="142" t="s">
        <v>14</v>
      </c>
      <c r="C325" s="5"/>
      <c r="D325" s="69">
        <v>223</v>
      </c>
      <c r="E325" s="23" t="s">
        <v>24</v>
      </c>
      <c r="F325" s="69">
        <v>159</v>
      </c>
      <c r="G325" s="23" t="s">
        <v>24</v>
      </c>
      <c r="H325" s="69">
        <v>96</v>
      </c>
      <c r="I325" s="23" t="s">
        <v>24</v>
      </c>
      <c r="J325" s="69">
        <v>103</v>
      </c>
      <c r="K325" s="23" t="s">
        <v>24</v>
      </c>
      <c r="L325" s="69">
        <v>105</v>
      </c>
      <c r="M325" s="23" t="s">
        <v>24</v>
      </c>
      <c r="N325" s="69">
        <v>69</v>
      </c>
      <c r="O325" s="23" t="s">
        <v>24</v>
      </c>
      <c r="P325" s="69">
        <v>76</v>
      </c>
      <c r="Q325" s="23" t="s">
        <v>24</v>
      </c>
      <c r="R325" s="69">
        <v>76</v>
      </c>
      <c r="S325" s="23" t="s">
        <v>24</v>
      </c>
      <c r="T325" s="69">
        <v>71</v>
      </c>
      <c r="U325" s="23" t="s">
        <v>24</v>
      </c>
      <c r="V325" s="69">
        <v>70</v>
      </c>
      <c r="W325" s="23" t="s">
        <v>24</v>
      </c>
      <c r="X325" s="69">
        <v>65</v>
      </c>
      <c r="Y325" s="23" t="s">
        <v>24</v>
      </c>
      <c r="Z325" s="82">
        <v>87</v>
      </c>
      <c r="AA325" s="83" t="s">
        <v>24</v>
      </c>
      <c r="AB325" s="119"/>
      <c r="AC325" s="109"/>
      <c r="AD325" s="108"/>
      <c r="AE325" s="108"/>
      <c r="AF325" s="108"/>
    </row>
    <row r="326" spans="1:32" ht="27.75" customHeight="1" thickBot="1" thickTop="1">
      <c r="A326" s="138"/>
      <c r="B326" s="143"/>
      <c r="C326" s="21" t="s">
        <v>19</v>
      </c>
      <c r="D326" s="75">
        <f>D325-Z298</f>
        <v>57</v>
      </c>
      <c r="E326" s="30">
        <f>D326/Z298</f>
        <v>0.3433734939759036</v>
      </c>
      <c r="F326" s="75">
        <f>F325-D325</f>
        <v>-64</v>
      </c>
      <c r="G326" s="30">
        <f>F326/D325</f>
        <v>-0.28699551569506726</v>
      </c>
      <c r="H326" s="75">
        <f>H325-F325</f>
        <v>-63</v>
      </c>
      <c r="I326" s="30">
        <f>H326/F325</f>
        <v>-0.39622641509433965</v>
      </c>
      <c r="J326" s="75">
        <f>J325-H325</f>
        <v>7</v>
      </c>
      <c r="K326" s="30">
        <f>J326/H325</f>
        <v>0.07291666666666667</v>
      </c>
      <c r="L326" s="75">
        <f>L325-J325</f>
        <v>2</v>
      </c>
      <c r="M326" s="30">
        <f>L326/J325</f>
        <v>0.019417475728155338</v>
      </c>
      <c r="N326" s="66">
        <f>N325-L325</f>
        <v>-36</v>
      </c>
      <c r="O326" s="42">
        <f>N326/L325</f>
        <v>-0.34285714285714286</v>
      </c>
      <c r="P326" s="66">
        <f>P325-N325</f>
        <v>7</v>
      </c>
      <c r="Q326" s="42">
        <f>P326/N325</f>
        <v>0.10144927536231885</v>
      </c>
      <c r="R326" s="66">
        <f>R325-P325</f>
        <v>0</v>
      </c>
      <c r="S326" s="42">
        <f>R326/P325</f>
        <v>0</v>
      </c>
      <c r="T326" s="66">
        <f>T325-R325</f>
        <v>-5</v>
      </c>
      <c r="U326" s="42">
        <f>T326/R325</f>
        <v>-0.06578947368421052</v>
      </c>
      <c r="V326" s="66">
        <f>V325-T325</f>
        <v>-1</v>
      </c>
      <c r="W326" s="42">
        <f>V326/T325</f>
        <v>-0.014084507042253521</v>
      </c>
      <c r="X326" s="66">
        <f>X325-V325</f>
        <v>-5</v>
      </c>
      <c r="Y326" s="42">
        <f>X326/V325</f>
        <v>-0.07142857142857142</v>
      </c>
      <c r="Z326" s="72">
        <f>Z325-X325</f>
        <v>22</v>
      </c>
      <c r="AA326" s="116">
        <f>Z326/X325</f>
        <v>0.3384615384615385</v>
      </c>
      <c r="AB326" s="119"/>
      <c r="AC326" s="109"/>
      <c r="AD326" s="108"/>
      <c r="AE326" s="108"/>
      <c r="AF326" s="108"/>
    </row>
    <row r="327" spans="1:32" ht="27.75" customHeight="1" thickBot="1">
      <c r="A327" s="138"/>
      <c r="B327" s="144"/>
      <c r="C327" s="18" t="s">
        <v>20</v>
      </c>
      <c r="D327" s="67">
        <f>D325-D298</f>
        <v>-110</v>
      </c>
      <c r="E327" s="31">
        <f>D327/D298</f>
        <v>-0.3303303303303303</v>
      </c>
      <c r="F327" s="67">
        <f>F325-F298</f>
        <v>-121</v>
      </c>
      <c r="G327" s="31">
        <f>F327/F298</f>
        <v>-0.43214285714285716</v>
      </c>
      <c r="H327" s="67">
        <f>H325-H298</f>
        <v>-145</v>
      </c>
      <c r="I327" s="31">
        <f>H327/H298</f>
        <v>-0.6016597510373444</v>
      </c>
      <c r="J327" s="67">
        <f>J325-J298</f>
        <v>-80</v>
      </c>
      <c r="K327" s="31">
        <f>J327/J298</f>
        <v>-0.4371584699453552</v>
      </c>
      <c r="L327" s="67">
        <f>L325-L298</f>
        <v>-62</v>
      </c>
      <c r="M327" s="31">
        <f>L327/L298</f>
        <v>-0.3712574850299401</v>
      </c>
      <c r="N327" s="67">
        <f>N325-N298</f>
        <v>-81</v>
      </c>
      <c r="O327" s="31">
        <f>N327/N298</f>
        <v>-0.54</v>
      </c>
      <c r="P327" s="67">
        <f>P325-P298</f>
        <v>-65</v>
      </c>
      <c r="Q327" s="31">
        <f>P327/P298</f>
        <v>-0.46099290780141844</v>
      </c>
      <c r="R327" s="67">
        <f>R325-R298</f>
        <v>-61</v>
      </c>
      <c r="S327" s="31">
        <f>R327/R298</f>
        <v>-0.44525547445255476</v>
      </c>
      <c r="T327" s="67">
        <f>T325-T298</f>
        <v>-83</v>
      </c>
      <c r="U327" s="31">
        <f>T327/T298</f>
        <v>-0.538961038961039</v>
      </c>
      <c r="V327" s="67">
        <f>V325-V298</f>
        <v>-83</v>
      </c>
      <c r="W327" s="31">
        <f>V327/V298</f>
        <v>-0.5424836601307189</v>
      </c>
      <c r="X327" s="67">
        <f>X325-X298</f>
        <v>-82</v>
      </c>
      <c r="Y327" s="31">
        <f>X327/X298</f>
        <v>-0.5578231292517006</v>
      </c>
      <c r="Z327" s="67">
        <f>Z325-Z298</f>
        <v>-79</v>
      </c>
      <c r="AA327" s="31">
        <f>Z327/Z298</f>
        <v>-0.4759036144578313</v>
      </c>
      <c r="AB327" s="119"/>
      <c r="AC327" s="109"/>
      <c r="AD327" s="108"/>
      <c r="AE327" s="108"/>
      <c r="AF327" s="108"/>
    </row>
    <row r="328" spans="1:32" ht="12.75">
      <c r="A328" s="108"/>
      <c r="B328" s="108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  <c r="AA328" s="108"/>
      <c r="AB328" s="108"/>
      <c r="AC328" s="108"/>
      <c r="AD328" s="108"/>
      <c r="AE328" s="108"/>
      <c r="AF328" s="108"/>
    </row>
    <row r="329" spans="1:32" ht="13.5" thickBot="1">
      <c r="A329" s="108"/>
      <c r="B329" s="108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  <c r="AA329" s="108"/>
      <c r="AB329" s="108"/>
      <c r="AC329" s="108"/>
      <c r="AD329" s="108"/>
      <c r="AE329" s="108"/>
      <c r="AF329" s="108"/>
    </row>
    <row r="330" spans="1:32" ht="28.5" customHeight="1" thickBot="1" thickTop="1">
      <c r="A330" s="188" t="s">
        <v>100</v>
      </c>
      <c r="B330" s="188"/>
      <c r="C330" s="188"/>
      <c r="D330" s="188"/>
      <c r="E330" s="188"/>
      <c r="F330" s="188"/>
      <c r="G330" s="188"/>
      <c r="H330" s="188"/>
      <c r="I330" s="188"/>
      <c r="J330" s="188"/>
      <c r="K330" s="188"/>
      <c r="L330" s="189"/>
      <c r="M330" s="189"/>
      <c r="N330" s="189"/>
      <c r="O330" s="189"/>
      <c r="P330" s="189"/>
      <c r="Q330" s="189"/>
      <c r="R330" s="189"/>
      <c r="S330" s="189"/>
      <c r="T330" s="189"/>
      <c r="U330" s="189"/>
      <c r="V330" s="189"/>
      <c r="W330" s="189"/>
      <c r="X330" s="189"/>
      <c r="Y330" s="189"/>
      <c r="Z330" s="189"/>
      <c r="AA330" s="189"/>
      <c r="AB330" s="189"/>
      <c r="AC330" s="189"/>
      <c r="AD330" s="189"/>
      <c r="AE330" s="108"/>
      <c r="AF330" s="108"/>
    </row>
    <row r="331" spans="4:32" ht="18.75" customHeight="1" thickBot="1" thickTop="1">
      <c r="D331" s="115"/>
      <c r="F331" s="6"/>
      <c r="H331" s="6"/>
      <c r="J331" s="6"/>
      <c r="L331" s="6"/>
      <c r="N331" s="6"/>
      <c r="AE331" s="108"/>
      <c r="AF331" s="108"/>
    </row>
    <row r="332" spans="1:32" ht="32.25" customHeight="1" thickBot="1">
      <c r="A332" s="138" t="s">
        <v>0</v>
      </c>
      <c r="B332" s="166" t="s">
        <v>1</v>
      </c>
      <c r="C332" s="153"/>
      <c r="D332" s="141" t="s">
        <v>97</v>
      </c>
      <c r="E332" s="154"/>
      <c r="F332" s="154"/>
      <c r="G332" s="154"/>
      <c r="H332" s="154"/>
      <c r="I332" s="154"/>
      <c r="J332" s="154"/>
      <c r="K332" s="154"/>
      <c r="L332" s="154"/>
      <c r="M332" s="154"/>
      <c r="N332" s="154"/>
      <c r="O332" s="154"/>
      <c r="P332" s="154"/>
      <c r="Q332" s="154"/>
      <c r="R332" s="154"/>
      <c r="S332" s="154"/>
      <c r="T332" s="154"/>
      <c r="U332" s="154"/>
      <c r="V332" s="154"/>
      <c r="W332" s="154"/>
      <c r="X332" s="154"/>
      <c r="Y332" s="154"/>
      <c r="Z332" s="154"/>
      <c r="AA332" s="155"/>
      <c r="AB332" s="145" t="s">
        <v>21</v>
      </c>
      <c r="AC332" s="148" t="s">
        <v>22</v>
      </c>
      <c r="AD332" s="149"/>
      <c r="AE332" s="108"/>
      <c r="AF332" s="108"/>
    </row>
    <row r="333" spans="1:32" ht="24.75" customHeight="1" thickBot="1" thickTop="1">
      <c r="A333" s="138"/>
      <c r="B333" s="171"/>
      <c r="C333" s="138"/>
      <c r="D333" s="139" t="s">
        <v>4</v>
      </c>
      <c r="E333" s="140"/>
      <c r="F333" s="139" t="s">
        <v>5</v>
      </c>
      <c r="G333" s="140"/>
      <c r="H333" s="139" t="s">
        <v>25</v>
      </c>
      <c r="I333" s="140"/>
      <c r="J333" s="139" t="s">
        <v>26</v>
      </c>
      <c r="K333" s="140"/>
      <c r="L333" s="139" t="s">
        <v>27</v>
      </c>
      <c r="M333" s="140"/>
      <c r="N333" s="139" t="s">
        <v>28</v>
      </c>
      <c r="O333" s="140"/>
      <c r="P333" s="139" t="s">
        <v>29</v>
      </c>
      <c r="Q333" s="140"/>
      <c r="R333" s="139" t="s">
        <v>35</v>
      </c>
      <c r="S333" s="140"/>
      <c r="T333" s="139" t="s">
        <v>36</v>
      </c>
      <c r="U333" s="140"/>
      <c r="V333" s="139" t="s">
        <v>37</v>
      </c>
      <c r="W333" s="140"/>
      <c r="X333" s="139" t="s">
        <v>38</v>
      </c>
      <c r="Y333" s="140"/>
      <c r="Z333" s="159" t="s">
        <v>39</v>
      </c>
      <c r="AA333" s="160"/>
      <c r="AB333" s="146"/>
      <c r="AC333" s="150"/>
      <c r="AD333" s="151"/>
      <c r="AE333" s="108"/>
      <c r="AF333" s="108"/>
    </row>
    <row r="334" spans="1:32" ht="24" customHeight="1" thickBot="1" thickTop="1">
      <c r="A334" s="2"/>
      <c r="B334" s="1"/>
      <c r="C334" s="168" t="s">
        <v>34</v>
      </c>
      <c r="D334" s="179"/>
      <c r="E334" s="179"/>
      <c r="F334" s="179"/>
      <c r="G334" s="179"/>
      <c r="H334" s="179"/>
      <c r="I334" s="179"/>
      <c r="J334" s="179"/>
      <c r="K334" s="179"/>
      <c r="L334" s="179"/>
      <c r="M334" s="179"/>
      <c r="N334" s="179"/>
      <c r="O334" s="179"/>
      <c r="P334" s="179"/>
      <c r="Q334" s="179"/>
      <c r="R334" s="179"/>
      <c r="S334" s="179"/>
      <c r="T334" s="179"/>
      <c r="U334" s="179"/>
      <c r="V334" s="179"/>
      <c r="W334" s="179"/>
      <c r="X334" s="179"/>
      <c r="Y334" s="179"/>
      <c r="Z334" s="179"/>
      <c r="AA334" s="180"/>
      <c r="AB334" s="147"/>
      <c r="AC334" s="24" t="s">
        <v>23</v>
      </c>
      <c r="AD334" s="25" t="s">
        <v>24</v>
      </c>
      <c r="AE334" s="108"/>
      <c r="AF334" s="10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73"/>
      <c r="AC335" s="162"/>
      <c r="AD335" s="163"/>
      <c r="AE335" s="108"/>
      <c r="AF335" s="108"/>
    </row>
    <row r="336" spans="1:32" ht="27.75" customHeight="1" thickBot="1" thickTop="1">
      <c r="A336" s="138" t="s">
        <v>6</v>
      </c>
      <c r="B336" s="142" t="s">
        <v>7</v>
      </c>
      <c r="C336" s="7"/>
      <c r="D336" s="65">
        <v>6910</v>
      </c>
      <c r="E336" s="22" t="s">
        <v>24</v>
      </c>
      <c r="F336" s="65">
        <v>6723</v>
      </c>
      <c r="G336" s="22" t="s">
        <v>24</v>
      </c>
      <c r="H336" s="65">
        <v>6649</v>
      </c>
      <c r="I336" s="22" t="s">
        <v>24</v>
      </c>
      <c r="J336" s="65">
        <v>6785</v>
      </c>
      <c r="K336" s="22" t="s">
        <v>24</v>
      </c>
      <c r="L336" s="65">
        <v>6847</v>
      </c>
      <c r="M336" s="22" t="s">
        <v>24</v>
      </c>
      <c r="N336" s="65">
        <v>6988</v>
      </c>
      <c r="O336" s="22" t="s">
        <v>24</v>
      </c>
      <c r="P336" s="65">
        <v>7122</v>
      </c>
      <c r="Q336" s="22" t="s">
        <v>24</v>
      </c>
      <c r="R336" s="65">
        <v>7024</v>
      </c>
      <c r="S336" s="22" t="s">
        <v>24</v>
      </c>
      <c r="T336" s="65">
        <v>7089</v>
      </c>
      <c r="U336" s="22" t="s">
        <v>24</v>
      </c>
      <c r="V336" s="65">
        <v>7066</v>
      </c>
      <c r="W336" s="22" t="s">
        <v>24</v>
      </c>
      <c r="X336" s="65">
        <v>7041</v>
      </c>
      <c r="Y336" s="22" t="s">
        <v>24</v>
      </c>
      <c r="Z336" s="71">
        <v>7219</v>
      </c>
      <c r="AA336" s="49" t="s">
        <v>24</v>
      </c>
      <c r="AB336" s="178"/>
      <c r="AC336" s="181"/>
      <c r="AD336" s="57"/>
      <c r="AE336" s="108"/>
      <c r="AF336" s="108"/>
    </row>
    <row r="337" spans="1:32" ht="27.75" customHeight="1" thickBot="1" thickTop="1">
      <c r="A337" s="138"/>
      <c r="B337" s="143"/>
      <c r="C337" s="17" t="s">
        <v>19</v>
      </c>
      <c r="D337" s="75">
        <f>D336-Z309</f>
        <v>-35</v>
      </c>
      <c r="E337" s="30">
        <f>D337/Z309</f>
        <v>-0.005039596832253419</v>
      </c>
      <c r="F337" s="75">
        <f>F336-D336</f>
        <v>-187</v>
      </c>
      <c r="G337" s="30">
        <f>F337/D336</f>
        <v>-0.027062228654124457</v>
      </c>
      <c r="H337" s="75">
        <f>H336-F336</f>
        <v>-74</v>
      </c>
      <c r="I337" s="30">
        <f>H337/F336</f>
        <v>-0.011006990926669642</v>
      </c>
      <c r="J337" s="75">
        <f>J336-H336</f>
        <v>136</v>
      </c>
      <c r="K337" s="30">
        <f>J337/H336</f>
        <v>0.02045420363964506</v>
      </c>
      <c r="L337" s="75">
        <f>L336-J336</f>
        <v>62</v>
      </c>
      <c r="M337" s="30">
        <f>L337/J336</f>
        <v>0.00913780397936625</v>
      </c>
      <c r="N337" s="66">
        <f>N336-L336</f>
        <v>141</v>
      </c>
      <c r="O337" s="42">
        <f>N337/L336</f>
        <v>0.02059296042062217</v>
      </c>
      <c r="P337" s="66">
        <f>P336-N336</f>
        <v>134</v>
      </c>
      <c r="Q337" s="42">
        <f>P337/N336</f>
        <v>0.01917572982255295</v>
      </c>
      <c r="R337" s="66">
        <f>R336-P336</f>
        <v>-98</v>
      </c>
      <c r="S337" s="42">
        <f>R337/P336</f>
        <v>-0.013760179724796406</v>
      </c>
      <c r="T337" s="66">
        <f>T336-R336</f>
        <v>65</v>
      </c>
      <c r="U337" s="42">
        <f>T337/R336</f>
        <v>0.009253986332574031</v>
      </c>
      <c r="V337" s="66">
        <v>-23</v>
      </c>
      <c r="W337" s="42">
        <f>V337/T336</f>
        <v>-0.0032444632529270703</v>
      </c>
      <c r="X337" s="66">
        <f>X336-V336</f>
        <v>-25</v>
      </c>
      <c r="Y337" s="42">
        <f>X337/V336</f>
        <v>-0.003538069629210303</v>
      </c>
      <c r="Z337" s="72">
        <f>Z336-X336</f>
        <v>178</v>
      </c>
      <c r="AA337" s="54">
        <f>Z337/X336</f>
        <v>0.02528049992898736</v>
      </c>
      <c r="AB337" s="119"/>
      <c r="AC337" s="109"/>
      <c r="AD337" s="108"/>
      <c r="AE337" s="108"/>
      <c r="AF337" s="108"/>
    </row>
    <row r="338" spans="1:32" ht="27.75" customHeight="1" thickBot="1">
      <c r="A338" s="138"/>
      <c r="B338" s="144"/>
      <c r="C338" s="18" t="s">
        <v>20</v>
      </c>
      <c r="D338" s="67">
        <f>D336-D309</f>
        <v>-2087</v>
      </c>
      <c r="E338" s="31">
        <f>D338/D309</f>
        <v>-0.23196621095920864</v>
      </c>
      <c r="F338" s="67">
        <f>F336-F309</f>
        <v>-2013</v>
      </c>
      <c r="G338" s="31">
        <f>F338/F309</f>
        <v>-0.23042582417582416</v>
      </c>
      <c r="H338" s="67">
        <f>H336-H309</f>
        <v>-1781</v>
      </c>
      <c r="I338" s="31">
        <f>H338/H309</f>
        <v>-0.21126927639383156</v>
      </c>
      <c r="J338" s="67">
        <f>J336-J309</f>
        <v>-1331</v>
      </c>
      <c r="K338" s="31">
        <f>J338/J309</f>
        <v>-0.16399704287826516</v>
      </c>
      <c r="L338" s="67">
        <f>L336-L309</f>
        <v>-951</v>
      </c>
      <c r="M338" s="31">
        <f>L338/L309</f>
        <v>-0.1219543472685304</v>
      </c>
      <c r="N338" s="67">
        <f>N336-N309</f>
        <v>-672</v>
      </c>
      <c r="O338" s="31">
        <f>N338/N309</f>
        <v>-0.08772845953002611</v>
      </c>
      <c r="P338" s="67">
        <f>P336-P309</f>
        <v>-439</v>
      </c>
      <c r="Q338" s="31">
        <f>P338/P309</f>
        <v>-0.058061103028699906</v>
      </c>
      <c r="R338" s="67">
        <f>R336-R309</f>
        <v>-381</v>
      </c>
      <c r="S338" s="31">
        <f>R338/R309</f>
        <v>-0.05145172180958812</v>
      </c>
      <c r="T338" s="67">
        <f>T336-T309</f>
        <v>-184</v>
      </c>
      <c r="U338" s="31">
        <f>T338/T309</f>
        <v>-0.02529905128557679</v>
      </c>
      <c r="V338" s="67">
        <v>-139</v>
      </c>
      <c r="W338" s="31">
        <f>V338/V309</f>
        <v>-0.019292158223455935</v>
      </c>
      <c r="X338" s="67">
        <f>X336-X309</f>
        <v>7</v>
      </c>
      <c r="Y338" s="31">
        <f>X338/X309</f>
        <v>0.000995166334944555</v>
      </c>
      <c r="Z338" s="67">
        <f>Z336-Z309</f>
        <v>274</v>
      </c>
      <c r="AA338" s="31">
        <f>Z338/Z309</f>
        <v>0.0394528437724982</v>
      </c>
      <c r="AB338" s="119"/>
      <c r="AC338" s="43"/>
      <c r="AD338" s="108"/>
      <c r="AE338" s="108"/>
      <c r="AF338" s="108"/>
    </row>
    <row r="339" spans="1:32" ht="27.75" customHeight="1" thickBot="1" thickTop="1">
      <c r="A339" s="138" t="s">
        <v>8</v>
      </c>
      <c r="B339" s="142" t="s">
        <v>18</v>
      </c>
      <c r="C339" s="19"/>
      <c r="D339" s="68">
        <v>231</v>
      </c>
      <c r="E339" s="23" t="s">
        <v>24</v>
      </c>
      <c r="F339" s="68">
        <v>171</v>
      </c>
      <c r="G339" s="23" t="s">
        <v>24</v>
      </c>
      <c r="H339" s="68">
        <v>141</v>
      </c>
      <c r="I339" s="23" t="s">
        <v>24</v>
      </c>
      <c r="J339" s="68">
        <v>194</v>
      </c>
      <c r="K339" s="23" t="s">
        <v>24</v>
      </c>
      <c r="L339" s="68">
        <v>179</v>
      </c>
      <c r="M339" s="23" t="s">
        <v>24</v>
      </c>
      <c r="N339" s="68">
        <v>380</v>
      </c>
      <c r="O339" s="23" t="s">
        <v>24</v>
      </c>
      <c r="P339" s="68">
        <v>335</v>
      </c>
      <c r="Q339" s="23" t="s">
        <v>24</v>
      </c>
      <c r="R339" s="68">
        <v>220</v>
      </c>
      <c r="S339" s="23" t="s">
        <v>24</v>
      </c>
      <c r="T339" s="68">
        <v>378</v>
      </c>
      <c r="U339" s="23" t="s">
        <v>24</v>
      </c>
      <c r="V339" s="68">
        <v>331</v>
      </c>
      <c r="W339" s="23" t="s">
        <v>24</v>
      </c>
      <c r="X339" s="68">
        <v>266</v>
      </c>
      <c r="Y339" s="23" t="s">
        <v>24</v>
      </c>
      <c r="Z339" s="73">
        <v>396</v>
      </c>
      <c r="AA339" s="49" t="s">
        <v>24</v>
      </c>
      <c r="AB339" s="27">
        <f>D339+F339+H339+J339+L339+N339+P339+R339+T339+V339+X339+Z339</f>
        <v>3222</v>
      </c>
      <c r="AC339" s="26"/>
      <c r="AD339" s="29"/>
      <c r="AE339" s="108"/>
      <c r="AF339" s="108"/>
    </row>
    <row r="340" spans="1:32" ht="27.75" customHeight="1" thickBot="1" thickTop="1">
      <c r="A340" s="138"/>
      <c r="B340" s="143"/>
      <c r="C340" s="17" t="s">
        <v>19</v>
      </c>
      <c r="D340" s="75">
        <f>D339-Z312</f>
        <v>-5</v>
      </c>
      <c r="E340" s="30">
        <f>D340/Z312</f>
        <v>-0.0211864406779661</v>
      </c>
      <c r="F340" s="75">
        <f>F339-D339</f>
        <v>-60</v>
      </c>
      <c r="G340" s="30">
        <f>F340/D339</f>
        <v>-0.2597402597402597</v>
      </c>
      <c r="H340" s="75">
        <f>H339-F339</f>
        <v>-30</v>
      </c>
      <c r="I340" s="30">
        <f>H340/F339</f>
        <v>-0.17543859649122806</v>
      </c>
      <c r="J340" s="75">
        <f>J339-H339</f>
        <v>53</v>
      </c>
      <c r="K340" s="30">
        <f>J340/H339</f>
        <v>0.375886524822695</v>
      </c>
      <c r="L340" s="75">
        <f>L339-J339</f>
        <v>-15</v>
      </c>
      <c r="M340" s="30">
        <f>L340/J339</f>
        <v>-0.07731958762886598</v>
      </c>
      <c r="N340" s="66">
        <f>N339-L339</f>
        <v>201</v>
      </c>
      <c r="O340" s="42">
        <f>N340/L339</f>
        <v>1.1229050279329609</v>
      </c>
      <c r="P340" s="66">
        <f>P339-N339</f>
        <v>-45</v>
      </c>
      <c r="Q340" s="42">
        <f>P340/N339</f>
        <v>-0.11842105263157894</v>
      </c>
      <c r="R340" s="66">
        <f>R339-P339</f>
        <v>-115</v>
      </c>
      <c r="S340" s="42">
        <f>R340/P339</f>
        <v>-0.34328358208955223</v>
      </c>
      <c r="T340" s="66">
        <f>T339-R339</f>
        <v>158</v>
      </c>
      <c r="U340" s="42">
        <f>T340/R339</f>
        <v>0.7181818181818181</v>
      </c>
      <c r="V340" s="66">
        <v>-47</v>
      </c>
      <c r="W340" s="42">
        <f>V340/T339</f>
        <v>-0.12433862433862433</v>
      </c>
      <c r="X340" s="66">
        <f>X339-V339</f>
        <v>-65</v>
      </c>
      <c r="Y340" s="42">
        <f>X340/V339</f>
        <v>-0.19637462235649547</v>
      </c>
      <c r="Z340" s="72">
        <f>Z339-X339</f>
        <v>130</v>
      </c>
      <c r="AA340" s="54">
        <f>Z340/X339</f>
        <v>0.48872180451127817</v>
      </c>
      <c r="AB340" s="102">
        <f>AB339-D339-F339-H339-J339-L339-N339-P339-R339-T339-V339-X339</f>
        <v>396</v>
      </c>
      <c r="AC340" s="113"/>
      <c r="AD340" s="114"/>
      <c r="AE340" s="108"/>
      <c r="AF340" s="108"/>
    </row>
    <row r="341" spans="1:32" ht="27.75" customHeight="1" thickBot="1">
      <c r="A341" s="138"/>
      <c r="B341" s="144"/>
      <c r="C341" s="18" t="s">
        <v>20</v>
      </c>
      <c r="D341" s="67">
        <f>D339-D312</f>
        <v>-66</v>
      </c>
      <c r="E341" s="31">
        <f>D341/D312</f>
        <v>-0.2222222222222222</v>
      </c>
      <c r="F341" s="67">
        <f>F339-F312</f>
        <v>-16</v>
      </c>
      <c r="G341" s="31">
        <f>F341/F312</f>
        <v>-0.0855614973262032</v>
      </c>
      <c r="H341" s="67">
        <f>H339-H312</f>
        <v>-45</v>
      </c>
      <c r="I341" s="31">
        <f>H341/H312</f>
        <v>-0.24193548387096775</v>
      </c>
      <c r="J341" s="67">
        <f>J339-J312</f>
        <v>38</v>
      </c>
      <c r="K341" s="31">
        <f>J341/J312</f>
        <v>0.24358974358974358</v>
      </c>
      <c r="L341" s="67">
        <f>L339-L312</f>
        <v>24</v>
      </c>
      <c r="M341" s="31">
        <f>L341/L312</f>
        <v>0.15483870967741936</v>
      </c>
      <c r="N341" s="67">
        <f>N339-N312</f>
        <v>149</v>
      </c>
      <c r="O341" s="31">
        <f>N341/N312</f>
        <v>0.645021645021645</v>
      </c>
      <c r="P341" s="67">
        <f>P339-P312</f>
        <v>67</v>
      </c>
      <c r="Q341" s="31">
        <f>P341/P312</f>
        <v>0.25</v>
      </c>
      <c r="R341" s="67">
        <f>R339-R312</f>
        <v>52</v>
      </c>
      <c r="S341" s="31">
        <f>R341/R312</f>
        <v>0.30952380952380953</v>
      </c>
      <c r="T341" s="67">
        <f>T339-T312</f>
        <v>97</v>
      </c>
      <c r="U341" s="31">
        <f>T341/T312</f>
        <v>0.34519572953736655</v>
      </c>
      <c r="V341" s="67">
        <v>80</v>
      </c>
      <c r="W341" s="31">
        <f>V341/V312</f>
        <v>0.3187250996015936</v>
      </c>
      <c r="X341" s="67">
        <f>X339-X312</f>
        <v>76</v>
      </c>
      <c r="Y341" s="31">
        <f>X341/X312</f>
        <v>0.4</v>
      </c>
      <c r="Z341" s="67">
        <f>Z339-Z312</f>
        <v>160</v>
      </c>
      <c r="AA341" s="31">
        <f>Z341/Z312</f>
        <v>0.6779661016949152</v>
      </c>
      <c r="AB341" s="28"/>
      <c r="AC341" s="107"/>
      <c r="AD341" s="3"/>
      <c r="AE341" s="108"/>
      <c r="AF341" s="108"/>
    </row>
    <row r="342" spans="1:32" ht="27.75" customHeight="1" thickBot="1" thickTop="1">
      <c r="A342" s="138" t="s">
        <v>9</v>
      </c>
      <c r="B342" s="142" t="s">
        <v>16</v>
      </c>
      <c r="C342" s="20"/>
      <c r="D342" s="69">
        <v>116</v>
      </c>
      <c r="E342" s="23" t="s">
        <v>24</v>
      </c>
      <c r="F342" s="69">
        <v>128</v>
      </c>
      <c r="G342" s="23" t="s">
        <v>24</v>
      </c>
      <c r="H342" s="69">
        <v>120</v>
      </c>
      <c r="I342" s="23" t="s">
        <v>24</v>
      </c>
      <c r="J342" s="69">
        <v>35</v>
      </c>
      <c r="K342" s="23" t="s">
        <v>24</v>
      </c>
      <c r="L342" s="69">
        <v>82</v>
      </c>
      <c r="M342" s="23" t="s">
        <v>24</v>
      </c>
      <c r="N342" s="69">
        <v>122</v>
      </c>
      <c r="O342" s="23" t="s">
        <v>24</v>
      </c>
      <c r="P342" s="69">
        <v>90</v>
      </c>
      <c r="Q342" s="23" t="s">
        <v>24</v>
      </c>
      <c r="R342" s="69">
        <v>117</v>
      </c>
      <c r="S342" s="23" t="s">
        <v>24</v>
      </c>
      <c r="T342" s="69">
        <v>120</v>
      </c>
      <c r="U342" s="23" t="s">
        <v>24</v>
      </c>
      <c r="V342" s="69">
        <v>108</v>
      </c>
      <c r="W342" s="23" t="s">
        <v>24</v>
      </c>
      <c r="X342" s="69">
        <v>141</v>
      </c>
      <c r="Y342" s="23" t="s">
        <v>24</v>
      </c>
      <c r="Z342" s="74">
        <v>67</v>
      </c>
      <c r="AA342" s="49" t="s">
        <v>24</v>
      </c>
      <c r="AB342" s="27">
        <f>D342+F342+H342+J342+L342+N342+P342+R342+T342+V342+X342+Z342</f>
        <v>1246</v>
      </c>
      <c r="AC342" s="26"/>
      <c r="AD342" s="29"/>
      <c r="AE342" s="108"/>
      <c r="AF342" s="108"/>
    </row>
    <row r="343" spans="1:32" ht="27.75" customHeight="1" thickBot="1" thickTop="1">
      <c r="A343" s="138"/>
      <c r="B343" s="143"/>
      <c r="C343" s="21" t="s">
        <v>19</v>
      </c>
      <c r="D343" s="75">
        <f>D342-Z315</f>
        <v>-41</v>
      </c>
      <c r="E343" s="30">
        <f>D343/Z315</f>
        <v>-0.2611464968152866</v>
      </c>
      <c r="F343" s="75">
        <f>F342-D342</f>
        <v>12</v>
      </c>
      <c r="G343" s="30">
        <f>F343/D342</f>
        <v>0.10344827586206896</v>
      </c>
      <c r="H343" s="75">
        <f>H342-F342</f>
        <v>-8</v>
      </c>
      <c r="I343" s="30">
        <f>H343/F342</f>
        <v>-0.0625</v>
      </c>
      <c r="J343" s="75">
        <f>J342-H342</f>
        <v>-85</v>
      </c>
      <c r="K343" s="30">
        <f>J343/H342</f>
        <v>-0.7083333333333334</v>
      </c>
      <c r="L343" s="75">
        <f>L342-J342</f>
        <v>47</v>
      </c>
      <c r="M343" s="30">
        <f>L343/J342</f>
        <v>1.3428571428571427</v>
      </c>
      <c r="N343" s="66">
        <f>N342-L342</f>
        <v>40</v>
      </c>
      <c r="O343" s="42">
        <f>N343/L342</f>
        <v>0.4878048780487805</v>
      </c>
      <c r="P343" s="66">
        <f>P342-N342</f>
        <v>-32</v>
      </c>
      <c r="Q343" s="42">
        <f>P343/N342</f>
        <v>-0.26229508196721313</v>
      </c>
      <c r="R343" s="66">
        <f>R342-P342</f>
        <v>27</v>
      </c>
      <c r="S343" s="42">
        <f>R343/P342</f>
        <v>0.3</v>
      </c>
      <c r="T343" s="66">
        <f>T342-R342</f>
        <v>3</v>
      </c>
      <c r="U343" s="42">
        <f>T343/R342</f>
        <v>0.02564102564102564</v>
      </c>
      <c r="V343" s="66">
        <v>-12</v>
      </c>
      <c r="W343" s="42">
        <f>V343/T342</f>
        <v>-0.1</v>
      </c>
      <c r="X343" s="66">
        <f>X342-V342</f>
        <v>33</v>
      </c>
      <c r="Y343" s="42">
        <f>X343/V342</f>
        <v>0.3055555555555556</v>
      </c>
      <c r="Z343" s="72">
        <f>Z342-X342</f>
        <v>-74</v>
      </c>
      <c r="AA343" s="54">
        <f>Z343/X342</f>
        <v>-0.524822695035461</v>
      </c>
      <c r="AB343" s="102">
        <f>AB342-D342-F342-H342-J342-L342-N342-P342-R342-T342-V342-X342</f>
        <v>67</v>
      </c>
      <c r="AC343" s="113"/>
      <c r="AD343" s="114"/>
      <c r="AE343" s="108"/>
      <c r="AF343" s="108"/>
    </row>
    <row r="344" spans="1:32" ht="27.75" customHeight="1" thickBot="1">
      <c r="A344" s="138"/>
      <c r="B344" s="144"/>
      <c r="C344" s="18" t="s">
        <v>20</v>
      </c>
      <c r="D344" s="67">
        <f>D342-D315</f>
        <v>-54</v>
      </c>
      <c r="E344" s="31">
        <f>D344/D315</f>
        <v>-0.3176470588235294</v>
      </c>
      <c r="F344" s="67">
        <f>F342-F315</f>
        <v>-31</v>
      </c>
      <c r="G344" s="31">
        <f>F344/F315</f>
        <v>-0.1949685534591195</v>
      </c>
      <c r="H344" s="67">
        <f>H342-H315</f>
        <v>-82</v>
      </c>
      <c r="I344" s="31">
        <f>H344/H315</f>
        <v>-0.40594059405940597</v>
      </c>
      <c r="J344" s="67">
        <f>J342-J315</f>
        <v>-121</v>
      </c>
      <c r="K344" s="31">
        <f>J344/J315</f>
        <v>-0.7756410256410257</v>
      </c>
      <c r="L344" s="67">
        <f>L342-L315</f>
        <v>-68</v>
      </c>
      <c r="M344" s="31">
        <f>L344/L315</f>
        <v>-0.4533333333333333</v>
      </c>
      <c r="N344" s="67">
        <f>N342-N315</f>
        <v>-7</v>
      </c>
      <c r="O344" s="31">
        <f>N344/N315</f>
        <v>-0.05426356589147287</v>
      </c>
      <c r="P344" s="67">
        <f>P342-P315</f>
        <v>-35</v>
      </c>
      <c r="Q344" s="31">
        <f>P344/P315</f>
        <v>-0.28</v>
      </c>
      <c r="R344" s="67">
        <f>R342-R315</f>
        <v>10</v>
      </c>
      <c r="S344" s="31">
        <f>R344/R315</f>
        <v>0.09345794392523364</v>
      </c>
      <c r="T344" s="67">
        <f>T342-T315</f>
        <v>-26</v>
      </c>
      <c r="U344" s="31">
        <f>T344/T315</f>
        <v>-0.1780821917808219</v>
      </c>
      <c r="V344" s="67">
        <v>-4</v>
      </c>
      <c r="W344" s="31">
        <f>V344/V315</f>
        <v>-0.03571428571428571</v>
      </c>
      <c r="X344" s="67">
        <f>X342-X315</f>
        <v>-30</v>
      </c>
      <c r="Y344" s="31">
        <f>X344/X315</f>
        <v>-0.17543859649122806</v>
      </c>
      <c r="Z344" s="67">
        <f>Z342-Z315</f>
        <v>-90</v>
      </c>
      <c r="AA344" s="31">
        <f>Z344/Z315</f>
        <v>-0.5732484076433121</v>
      </c>
      <c r="AB344" s="28"/>
      <c r="AC344" s="113"/>
      <c r="AD344" s="3"/>
      <c r="AE344" s="108"/>
      <c r="AF344" s="108"/>
    </row>
    <row r="345" spans="1:32" ht="27.75" customHeight="1" thickBot="1" thickTop="1">
      <c r="A345" s="138" t="s">
        <v>10</v>
      </c>
      <c r="B345" s="142" t="s">
        <v>17</v>
      </c>
      <c r="C345" s="20"/>
      <c r="D345" s="69">
        <v>0</v>
      </c>
      <c r="E345" s="23" t="s">
        <v>24</v>
      </c>
      <c r="F345" s="69">
        <v>0</v>
      </c>
      <c r="G345" s="23" t="s">
        <v>24</v>
      </c>
      <c r="H345" s="69">
        <v>0</v>
      </c>
      <c r="I345" s="23" t="s">
        <v>24</v>
      </c>
      <c r="J345" s="69">
        <v>0</v>
      </c>
      <c r="K345" s="23" t="s">
        <v>24</v>
      </c>
      <c r="L345" s="69">
        <v>0</v>
      </c>
      <c r="M345" s="23" t="s">
        <v>24</v>
      </c>
      <c r="N345" s="69">
        <v>0</v>
      </c>
      <c r="O345" s="23" t="s">
        <v>24</v>
      </c>
      <c r="P345" s="69">
        <v>0</v>
      </c>
      <c r="Q345" s="23" t="s">
        <v>24</v>
      </c>
      <c r="R345" s="69">
        <v>0</v>
      </c>
      <c r="S345" s="23" t="s">
        <v>24</v>
      </c>
      <c r="T345" s="69">
        <v>0</v>
      </c>
      <c r="U345" s="23" t="s">
        <v>24</v>
      </c>
      <c r="V345" s="69">
        <v>0</v>
      </c>
      <c r="W345" s="23" t="s">
        <v>24</v>
      </c>
      <c r="X345" s="69">
        <v>0</v>
      </c>
      <c r="Y345" s="23" t="s">
        <v>24</v>
      </c>
      <c r="Z345" s="74">
        <v>0</v>
      </c>
      <c r="AA345" s="49" t="s">
        <v>24</v>
      </c>
      <c r="AB345" s="27">
        <f>D345+F345+H345+J345+L345+N345+P345+R345+T345+V345+X345</f>
        <v>0</v>
      </c>
      <c r="AC345" s="26"/>
      <c r="AD345" s="29"/>
      <c r="AE345" s="108"/>
      <c r="AF345" s="108"/>
    </row>
    <row r="346" spans="1:32" ht="27.75" customHeight="1" thickBot="1" thickTop="1">
      <c r="A346" s="138"/>
      <c r="B346" s="143"/>
      <c r="C346" s="21" t="s">
        <v>19</v>
      </c>
      <c r="D346" s="75">
        <f>D345-Z318</f>
        <v>0</v>
      </c>
      <c r="E346" s="30"/>
      <c r="F346" s="75">
        <f>F345-D345</f>
        <v>0</v>
      </c>
      <c r="G346" s="30"/>
      <c r="H346" s="75">
        <f>H345-F345</f>
        <v>0</v>
      </c>
      <c r="I346" s="30"/>
      <c r="J346" s="75">
        <f>J345-H345</f>
        <v>0</v>
      </c>
      <c r="K346" s="30"/>
      <c r="L346" s="75">
        <f>L345-J345</f>
        <v>0</v>
      </c>
      <c r="M346" s="30"/>
      <c r="N346" s="66">
        <f>N345-L345</f>
        <v>0</v>
      </c>
      <c r="O346" s="42"/>
      <c r="P346" s="66">
        <f>P345-N345</f>
        <v>0</v>
      </c>
      <c r="Q346" s="42"/>
      <c r="R346" s="66">
        <f>R345-P345</f>
        <v>0</v>
      </c>
      <c r="S346" s="42"/>
      <c r="T346" s="66">
        <f>T345-R345</f>
        <v>0</v>
      </c>
      <c r="U346" s="42"/>
      <c r="V346" s="66">
        <v>0</v>
      </c>
      <c r="W346" s="42"/>
      <c r="X346" s="66">
        <f>X345-V345</f>
        <v>0</v>
      </c>
      <c r="Y346" s="42"/>
      <c r="Z346" s="72">
        <f>Z345-X345</f>
        <v>0</v>
      </c>
      <c r="AA346" s="72"/>
      <c r="AB346" s="28"/>
      <c r="AC346" s="120"/>
      <c r="AD346" s="114"/>
      <c r="AE346" s="108"/>
      <c r="AF346" s="108"/>
    </row>
    <row r="347" spans="1:32" ht="27.75" customHeight="1" thickBot="1" thickTop="1">
      <c r="A347" s="138"/>
      <c r="B347" s="144"/>
      <c r="C347" s="18" t="s">
        <v>20</v>
      </c>
      <c r="D347" s="67">
        <f>D345-D318</f>
        <v>0</v>
      </c>
      <c r="E347" s="31"/>
      <c r="F347" s="67">
        <f>F345-F318</f>
        <v>0</v>
      </c>
      <c r="G347" s="31"/>
      <c r="H347" s="67">
        <f>H345-H318</f>
        <v>0</v>
      </c>
      <c r="I347" s="31"/>
      <c r="J347" s="67">
        <f>J345-J318</f>
        <v>0</v>
      </c>
      <c r="K347" s="31"/>
      <c r="L347" s="67">
        <f>L345-L318</f>
        <v>0</v>
      </c>
      <c r="M347" s="31"/>
      <c r="N347" s="67">
        <f>N345-N318</f>
        <v>0</v>
      </c>
      <c r="O347" s="31"/>
      <c r="P347" s="67">
        <f>P345-P318</f>
        <v>0</v>
      </c>
      <c r="Q347" s="31"/>
      <c r="R347" s="67">
        <f>R345-R318</f>
        <v>0</v>
      </c>
      <c r="S347" s="31"/>
      <c r="T347" s="67">
        <f>T345-T318</f>
        <v>0</v>
      </c>
      <c r="U347" s="31"/>
      <c r="V347" s="67">
        <v>0</v>
      </c>
      <c r="W347" s="31"/>
      <c r="X347" s="67">
        <f>X345-X318</f>
        <v>0</v>
      </c>
      <c r="Y347" s="31"/>
      <c r="Z347" s="72">
        <f>Z345-Z318</f>
        <v>0</v>
      </c>
      <c r="AA347" s="72"/>
      <c r="AB347" s="28"/>
      <c r="AC347" s="107"/>
      <c r="AD347" s="3"/>
      <c r="AE347" s="108"/>
      <c r="AF347" s="108"/>
    </row>
    <row r="348" spans="1:32" ht="27.75" customHeight="1" thickBot="1" thickTop="1">
      <c r="A348" s="138" t="s">
        <v>11</v>
      </c>
      <c r="B348" s="142" t="s">
        <v>15</v>
      </c>
      <c r="C348" s="20"/>
      <c r="D348" s="69">
        <v>43</v>
      </c>
      <c r="E348" s="23" t="s">
        <v>24</v>
      </c>
      <c r="F348" s="69">
        <v>22</v>
      </c>
      <c r="G348" s="23" t="s">
        <v>24</v>
      </c>
      <c r="H348" s="69">
        <v>19</v>
      </c>
      <c r="I348" s="23" t="s">
        <v>24</v>
      </c>
      <c r="J348" s="69">
        <v>202</v>
      </c>
      <c r="K348" s="23" t="s">
        <v>24</v>
      </c>
      <c r="L348" s="69">
        <v>84</v>
      </c>
      <c r="M348" s="23" t="s">
        <v>24</v>
      </c>
      <c r="N348" s="69">
        <v>191</v>
      </c>
      <c r="O348" s="23" t="s">
        <v>24</v>
      </c>
      <c r="P348" s="69">
        <v>167</v>
      </c>
      <c r="Q348" s="23" t="s">
        <v>24</v>
      </c>
      <c r="R348" s="69">
        <v>121</v>
      </c>
      <c r="S348" s="23" t="s">
        <v>24</v>
      </c>
      <c r="T348" s="69">
        <v>203</v>
      </c>
      <c r="U348" s="23" t="s">
        <v>24</v>
      </c>
      <c r="V348" s="69">
        <v>162</v>
      </c>
      <c r="W348" s="23" t="s">
        <v>24</v>
      </c>
      <c r="X348" s="69">
        <v>152</v>
      </c>
      <c r="Y348" s="23" t="s">
        <v>24</v>
      </c>
      <c r="Z348" s="74">
        <v>163</v>
      </c>
      <c r="AA348" s="49" t="s">
        <v>24</v>
      </c>
      <c r="AB348" s="27">
        <f>D348+F348+H348+J348+L348+N348+P348+R348+T348+V348+X348+Z348</f>
        <v>1529</v>
      </c>
      <c r="AC348" s="26"/>
      <c r="AD348" s="29"/>
      <c r="AE348" s="108"/>
      <c r="AF348" s="108"/>
    </row>
    <row r="349" spans="1:32" ht="27.75" customHeight="1" thickBot="1" thickTop="1">
      <c r="A349" s="138"/>
      <c r="B349" s="143"/>
      <c r="C349" s="21" t="s">
        <v>19</v>
      </c>
      <c r="D349" s="75">
        <f>D348-Z321</f>
        <v>4</v>
      </c>
      <c r="E349" s="30">
        <f>D349/Z321</f>
        <v>0.10256410256410256</v>
      </c>
      <c r="F349" s="75">
        <f>F348-D348</f>
        <v>-21</v>
      </c>
      <c r="G349" s="30">
        <f>F349/D348</f>
        <v>-0.4883720930232558</v>
      </c>
      <c r="H349" s="75">
        <f>H348-F348</f>
        <v>-3</v>
      </c>
      <c r="I349" s="30">
        <f>H349/F348</f>
        <v>-0.13636363636363635</v>
      </c>
      <c r="J349" s="75">
        <f>J348-H348</f>
        <v>183</v>
      </c>
      <c r="K349" s="30">
        <f>J349/H348</f>
        <v>9.631578947368421</v>
      </c>
      <c r="L349" s="75">
        <f>L348-J348</f>
        <v>-118</v>
      </c>
      <c r="M349" s="30">
        <f>L349/J348</f>
        <v>-0.5841584158415841</v>
      </c>
      <c r="N349" s="66">
        <f>N348-L348</f>
        <v>107</v>
      </c>
      <c r="O349" s="42">
        <f>N349/L348</f>
        <v>1.2738095238095237</v>
      </c>
      <c r="P349" s="66">
        <f>P348-N348</f>
        <v>-24</v>
      </c>
      <c r="Q349" s="42">
        <f>P349/N348</f>
        <v>-0.1256544502617801</v>
      </c>
      <c r="R349" s="66">
        <f>R348-P348</f>
        <v>-46</v>
      </c>
      <c r="S349" s="42">
        <f>R349/P348</f>
        <v>-0.2754491017964072</v>
      </c>
      <c r="T349" s="66">
        <f>T348-R348</f>
        <v>82</v>
      </c>
      <c r="U349" s="42">
        <f>T349/R348</f>
        <v>0.6776859504132231</v>
      </c>
      <c r="V349" s="66">
        <f>V348-T348</f>
        <v>-41</v>
      </c>
      <c r="W349" s="42">
        <f>V349/T348</f>
        <v>-0.2019704433497537</v>
      </c>
      <c r="X349" s="66">
        <f>X348-V348</f>
        <v>-10</v>
      </c>
      <c r="Y349" s="42">
        <f>X349/V348</f>
        <v>-0.06172839506172839</v>
      </c>
      <c r="Z349" s="72">
        <f>Z348-X348</f>
        <v>11</v>
      </c>
      <c r="AA349" s="116">
        <f>Z349/X348</f>
        <v>0.07236842105263158</v>
      </c>
      <c r="AB349" s="102">
        <f>AB348-D348-F348-H348-J348-L348-N348-P348-R348-T348-V348-X348</f>
        <v>163</v>
      </c>
      <c r="AC349" s="12"/>
      <c r="AD349" s="114"/>
      <c r="AE349" s="108"/>
      <c r="AF349" s="108"/>
    </row>
    <row r="350" spans="1:32" ht="27.75" customHeight="1" thickBot="1">
      <c r="A350" s="138"/>
      <c r="B350" s="144"/>
      <c r="C350" s="18" t="s">
        <v>20</v>
      </c>
      <c r="D350" s="67">
        <f>D348-D321</f>
        <v>16</v>
      </c>
      <c r="E350" s="31">
        <f>D350/D321</f>
        <v>0.5925925925925926</v>
      </c>
      <c r="F350" s="67">
        <f>F348-F321</f>
        <v>1</v>
      </c>
      <c r="G350" s="31">
        <f>F350/F321</f>
        <v>0.047619047619047616</v>
      </c>
      <c r="H350" s="67">
        <f>H348-H321</f>
        <v>-1</v>
      </c>
      <c r="I350" s="31">
        <f>H350/H321</f>
        <v>-0.05</v>
      </c>
      <c r="J350" s="67">
        <f>J348-J321</f>
        <v>178</v>
      </c>
      <c r="K350" s="31">
        <f>J350/J321</f>
        <v>7.416666666666667</v>
      </c>
      <c r="L350" s="67">
        <f>L348-L321</f>
        <v>53</v>
      </c>
      <c r="M350" s="31">
        <f>L350/L321</f>
        <v>1.7096774193548387</v>
      </c>
      <c r="N350" s="67">
        <f>N348-N321</f>
        <v>172</v>
      </c>
      <c r="O350" s="31">
        <f>N350/N321</f>
        <v>9.052631578947368</v>
      </c>
      <c r="P350" s="67">
        <f>P348-P321</f>
        <v>134</v>
      </c>
      <c r="Q350" s="31">
        <f>P350/P321</f>
        <v>4.0606060606060606</v>
      </c>
      <c r="R350" s="67">
        <f>R348-R321</f>
        <v>93</v>
      </c>
      <c r="S350" s="31">
        <f>R350/R321</f>
        <v>3.3214285714285716</v>
      </c>
      <c r="T350" s="67">
        <f>T348-T321</f>
        <v>174</v>
      </c>
      <c r="U350" s="31">
        <f>T350/T321</f>
        <v>6</v>
      </c>
      <c r="V350" s="67">
        <f>V348-V321</f>
        <v>126</v>
      </c>
      <c r="W350" s="31">
        <f>V350/V321</f>
        <v>3.5</v>
      </c>
      <c r="X350" s="67">
        <f>X348-X321</f>
        <v>131</v>
      </c>
      <c r="Y350" s="31">
        <f>X350/X321</f>
        <v>6.238095238095238</v>
      </c>
      <c r="Z350" s="67">
        <f>Z348-Z321</f>
        <v>124</v>
      </c>
      <c r="AA350" s="31">
        <f>Z350/Z321</f>
        <v>3.1794871794871793</v>
      </c>
      <c r="AB350" s="119"/>
      <c r="AC350" s="109"/>
      <c r="AD350" s="108"/>
      <c r="AE350" s="108"/>
      <c r="AF350" s="108"/>
    </row>
    <row r="351" spans="1:32" ht="27.75" customHeight="1" thickBot="1">
      <c r="A351" s="168" t="s">
        <v>12</v>
      </c>
      <c r="B351" s="201"/>
      <c r="C351" s="201"/>
      <c r="D351" s="201"/>
      <c r="E351" s="201"/>
      <c r="F351" s="201"/>
      <c r="G351" s="201"/>
      <c r="H351" s="201"/>
      <c r="I351" s="201"/>
      <c r="J351" s="201"/>
      <c r="K351" s="201"/>
      <c r="L351" s="201"/>
      <c r="M351" s="201"/>
      <c r="N351" s="201"/>
      <c r="O351" s="201"/>
      <c r="P351" s="201"/>
      <c r="Q351" s="201"/>
      <c r="R351" s="201"/>
      <c r="S351" s="201"/>
      <c r="T351" s="201"/>
      <c r="U351" s="201"/>
      <c r="V351" s="201"/>
      <c r="W351" s="201"/>
      <c r="X351" s="201"/>
      <c r="Y351" s="201"/>
      <c r="Z351" s="201"/>
      <c r="AA351" s="201"/>
      <c r="AB351" s="119"/>
      <c r="AC351" s="109"/>
      <c r="AD351" s="108"/>
      <c r="AE351" s="108"/>
      <c r="AF351" s="108"/>
    </row>
    <row r="352" spans="1:32" ht="27.75" customHeight="1" thickBot="1">
      <c r="A352" s="138" t="s">
        <v>13</v>
      </c>
      <c r="B352" s="142" t="s">
        <v>14</v>
      </c>
      <c r="C352" s="5"/>
      <c r="D352" s="69">
        <v>114</v>
      </c>
      <c r="E352" s="23" t="s">
        <v>24</v>
      </c>
      <c r="F352" s="69">
        <v>111</v>
      </c>
      <c r="G352" s="23" t="s">
        <v>24</v>
      </c>
      <c r="H352" s="69">
        <v>102</v>
      </c>
      <c r="I352" s="23" t="s">
        <v>24</v>
      </c>
      <c r="J352" s="69">
        <v>124</v>
      </c>
      <c r="K352" s="23" t="s">
        <v>24</v>
      </c>
      <c r="L352" s="69">
        <v>142</v>
      </c>
      <c r="M352" s="23" t="s">
        <v>24</v>
      </c>
      <c r="N352" s="69">
        <v>185</v>
      </c>
      <c r="O352" s="23" t="s">
        <v>24</v>
      </c>
      <c r="P352" s="69">
        <v>154</v>
      </c>
      <c r="Q352" s="23" t="s">
        <v>24</v>
      </c>
      <c r="R352" s="69">
        <v>165</v>
      </c>
      <c r="S352" s="23" t="s">
        <v>24</v>
      </c>
      <c r="T352" s="69">
        <v>187</v>
      </c>
      <c r="U352" s="23" t="s">
        <v>24</v>
      </c>
      <c r="V352" s="69">
        <v>153</v>
      </c>
      <c r="W352" s="23" t="s">
        <v>24</v>
      </c>
      <c r="X352" s="69">
        <v>166</v>
      </c>
      <c r="Y352" s="23" t="s">
        <v>24</v>
      </c>
      <c r="Z352" s="82">
        <v>211</v>
      </c>
      <c r="AA352" s="83" t="s">
        <v>24</v>
      </c>
      <c r="AB352" s="119"/>
      <c r="AC352" s="109"/>
      <c r="AD352" s="108"/>
      <c r="AE352" s="108"/>
      <c r="AF352" s="108"/>
    </row>
    <row r="353" spans="1:32" ht="27.75" customHeight="1" thickBot="1" thickTop="1">
      <c r="A353" s="138"/>
      <c r="B353" s="143"/>
      <c r="C353" s="21" t="s">
        <v>19</v>
      </c>
      <c r="D353" s="75">
        <f>D352-Z325</f>
        <v>27</v>
      </c>
      <c r="E353" s="30">
        <f>D353/Z325</f>
        <v>0.3103448275862069</v>
      </c>
      <c r="F353" s="75">
        <f>F352-D352</f>
        <v>-3</v>
      </c>
      <c r="G353" s="30">
        <f>F353/D352</f>
        <v>-0.02631578947368421</v>
      </c>
      <c r="H353" s="75">
        <f>H352-F352</f>
        <v>-9</v>
      </c>
      <c r="I353" s="30">
        <f>H353/F352</f>
        <v>-0.08108108108108109</v>
      </c>
      <c r="J353" s="75">
        <f>J352-H352</f>
        <v>22</v>
      </c>
      <c r="K353" s="30">
        <f>J353/H352</f>
        <v>0.21568627450980393</v>
      </c>
      <c r="L353" s="75">
        <f>L352-J352</f>
        <v>18</v>
      </c>
      <c r="M353" s="30">
        <f>L353/J352</f>
        <v>0.14516129032258066</v>
      </c>
      <c r="N353" s="66">
        <f>N352-L352</f>
        <v>43</v>
      </c>
      <c r="O353" s="42">
        <f>N353/L352</f>
        <v>0.3028169014084507</v>
      </c>
      <c r="P353" s="66">
        <f>P352-N352</f>
        <v>-31</v>
      </c>
      <c r="Q353" s="42">
        <f>P353/N352</f>
        <v>-0.16756756756756758</v>
      </c>
      <c r="R353" s="66">
        <f>R352-P352</f>
        <v>11</v>
      </c>
      <c r="S353" s="42">
        <f>R353/P352</f>
        <v>0.07142857142857142</v>
      </c>
      <c r="T353" s="66">
        <f>T352-R352</f>
        <v>22</v>
      </c>
      <c r="U353" s="42">
        <f>T353/R352</f>
        <v>0.13333333333333333</v>
      </c>
      <c r="V353" s="66">
        <f>V352-T352</f>
        <v>-34</v>
      </c>
      <c r="W353" s="42">
        <f>V353/T352</f>
        <v>-0.18181818181818182</v>
      </c>
      <c r="X353" s="66">
        <f>X352-V352</f>
        <v>13</v>
      </c>
      <c r="Y353" s="42">
        <f>X353/V352</f>
        <v>0.08496732026143791</v>
      </c>
      <c r="Z353" s="72">
        <f>Z352-X352</f>
        <v>45</v>
      </c>
      <c r="AA353" s="116">
        <f>Z353/X352</f>
        <v>0.2710843373493976</v>
      </c>
      <c r="AB353" s="119"/>
      <c r="AC353" s="109"/>
      <c r="AD353" s="108"/>
      <c r="AE353" s="108"/>
      <c r="AF353" s="108"/>
    </row>
    <row r="354" spans="1:32" ht="27.75" customHeight="1" thickBot="1">
      <c r="A354" s="138"/>
      <c r="B354" s="144"/>
      <c r="C354" s="18" t="s">
        <v>20</v>
      </c>
      <c r="D354" s="67">
        <f>D352-D325</f>
        <v>-109</v>
      </c>
      <c r="E354" s="31">
        <f>D354/D325</f>
        <v>-0.48878923766816146</v>
      </c>
      <c r="F354" s="67">
        <f>F352-F325</f>
        <v>-48</v>
      </c>
      <c r="G354" s="31">
        <f>F354/F325</f>
        <v>-0.3018867924528302</v>
      </c>
      <c r="H354" s="67">
        <f>H352-H325</f>
        <v>6</v>
      </c>
      <c r="I354" s="31">
        <f>H354/H325</f>
        <v>0.0625</v>
      </c>
      <c r="J354" s="67">
        <f>J352-J325</f>
        <v>21</v>
      </c>
      <c r="K354" s="31">
        <f>J354/J325</f>
        <v>0.20388349514563106</v>
      </c>
      <c r="L354" s="67">
        <f>L352-L325</f>
        <v>37</v>
      </c>
      <c r="M354" s="31">
        <f>L354/L325</f>
        <v>0.3523809523809524</v>
      </c>
      <c r="N354" s="67">
        <f>N352-N325</f>
        <v>116</v>
      </c>
      <c r="O354" s="31">
        <f>N354/N325</f>
        <v>1.681159420289855</v>
      </c>
      <c r="P354" s="67">
        <f>P352-P325</f>
        <v>78</v>
      </c>
      <c r="Q354" s="31">
        <f>P354/P325</f>
        <v>1.0263157894736843</v>
      </c>
      <c r="R354" s="67">
        <f>R352-R325</f>
        <v>89</v>
      </c>
      <c r="S354" s="31">
        <f>R354/R325</f>
        <v>1.1710526315789473</v>
      </c>
      <c r="T354" s="67">
        <f>T352-T325</f>
        <v>116</v>
      </c>
      <c r="U354" s="31">
        <f>T354/T325</f>
        <v>1.6338028169014085</v>
      </c>
      <c r="V354" s="67">
        <f>V352-V325</f>
        <v>83</v>
      </c>
      <c r="W354" s="31">
        <f>V354/V325</f>
        <v>1.1857142857142857</v>
      </c>
      <c r="X354" s="67">
        <f>X352-X325</f>
        <v>101</v>
      </c>
      <c r="Y354" s="31">
        <f>X354/X325</f>
        <v>1.5538461538461539</v>
      </c>
      <c r="Z354" s="67">
        <f>Z352-Z325</f>
        <v>124</v>
      </c>
      <c r="AA354" s="31">
        <f>Z354/Z325</f>
        <v>1.4252873563218391</v>
      </c>
      <c r="AB354" s="119"/>
      <c r="AC354" s="109"/>
      <c r="AD354" s="108"/>
      <c r="AE354" s="108"/>
      <c r="AF354" s="108"/>
    </row>
    <row r="355" spans="1:32" ht="12.75">
      <c r="A355" s="108"/>
      <c r="B355" s="108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  <c r="AA355" s="108"/>
      <c r="AB355" s="108"/>
      <c r="AC355" s="108"/>
      <c r="AD355" s="108"/>
      <c r="AE355" s="108"/>
      <c r="AF355" s="108"/>
    </row>
    <row r="356" spans="1:32" ht="13.5" thickBot="1">
      <c r="A356" s="108"/>
      <c r="B356" s="108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  <c r="AA356" s="108"/>
      <c r="AB356" s="108"/>
      <c r="AC356" s="108"/>
      <c r="AD356" s="108"/>
      <c r="AE356" s="108"/>
      <c r="AF356" s="108"/>
    </row>
    <row r="357" spans="1:32" ht="27.75" customHeight="1" thickBot="1" thickTop="1">
      <c r="A357" s="188" t="s">
        <v>104</v>
      </c>
      <c r="B357" s="188"/>
      <c r="C357" s="188"/>
      <c r="D357" s="188"/>
      <c r="E357" s="188"/>
      <c r="F357" s="188"/>
      <c r="G357" s="188"/>
      <c r="H357" s="188"/>
      <c r="I357" s="188"/>
      <c r="J357" s="188"/>
      <c r="K357" s="188"/>
      <c r="L357" s="189"/>
      <c r="M357" s="189"/>
      <c r="N357" s="189"/>
      <c r="O357" s="189"/>
      <c r="P357" s="189"/>
      <c r="Q357" s="189"/>
      <c r="R357" s="189"/>
      <c r="S357" s="189"/>
      <c r="T357" s="189"/>
      <c r="U357" s="189"/>
      <c r="V357" s="189"/>
      <c r="W357" s="189"/>
      <c r="X357" s="189"/>
      <c r="Y357" s="189"/>
      <c r="Z357" s="189"/>
      <c r="AA357" s="189"/>
      <c r="AB357" s="189"/>
      <c r="AC357" s="189"/>
      <c r="AD357" s="189"/>
      <c r="AE357" s="108"/>
      <c r="AF357" s="108"/>
    </row>
    <row r="358" spans="4:32" ht="14.25" thickBot="1" thickTop="1">
      <c r="D358" s="115"/>
      <c r="F358" s="6"/>
      <c r="H358" s="6"/>
      <c r="J358" s="6"/>
      <c r="L358" s="6"/>
      <c r="N358" s="6"/>
      <c r="AE358" s="108"/>
      <c r="AF358" s="108"/>
    </row>
    <row r="359" spans="1:32" ht="27.75" customHeight="1" thickBot="1">
      <c r="A359" s="138" t="s">
        <v>0</v>
      </c>
      <c r="B359" s="166" t="s">
        <v>1</v>
      </c>
      <c r="C359" s="153"/>
      <c r="D359" s="141" t="s">
        <v>101</v>
      </c>
      <c r="E359" s="154"/>
      <c r="F359" s="154"/>
      <c r="G359" s="154"/>
      <c r="H359" s="154"/>
      <c r="I359" s="154"/>
      <c r="J359" s="154"/>
      <c r="K359" s="154"/>
      <c r="L359" s="154"/>
      <c r="M359" s="154"/>
      <c r="N359" s="154"/>
      <c r="O359" s="154"/>
      <c r="P359" s="154"/>
      <c r="Q359" s="154"/>
      <c r="R359" s="154"/>
      <c r="S359" s="154"/>
      <c r="T359" s="154"/>
      <c r="U359" s="154"/>
      <c r="V359" s="154"/>
      <c r="W359" s="154"/>
      <c r="X359" s="154"/>
      <c r="Y359" s="154"/>
      <c r="Z359" s="154"/>
      <c r="AA359" s="155"/>
      <c r="AB359" s="145" t="s">
        <v>21</v>
      </c>
      <c r="AC359" s="148" t="s">
        <v>22</v>
      </c>
      <c r="AD359" s="149"/>
      <c r="AE359" s="108"/>
      <c r="AF359" s="108"/>
    </row>
    <row r="360" spans="1:32" ht="27.75" customHeight="1" thickBot="1" thickTop="1">
      <c r="A360" s="138"/>
      <c r="B360" s="171"/>
      <c r="C360" s="138"/>
      <c r="D360" s="139" t="s">
        <v>4</v>
      </c>
      <c r="E360" s="140"/>
      <c r="F360" s="139" t="s">
        <v>5</v>
      </c>
      <c r="G360" s="140"/>
      <c r="H360" s="139" t="s">
        <v>25</v>
      </c>
      <c r="I360" s="140"/>
      <c r="J360" s="139" t="s">
        <v>26</v>
      </c>
      <c r="K360" s="140"/>
      <c r="L360" s="139" t="s">
        <v>27</v>
      </c>
      <c r="M360" s="140"/>
      <c r="N360" s="139" t="s">
        <v>28</v>
      </c>
      <c r="O360" s="140"/>
      <c r="P360" s="139" t="s">
        <v>29</v>
      </c>
      <c r="Q360" s="140"/>
      <c r="R360" s="139" t="s">
        <v>35</v>
      </c>
      <c r="S360" s="140"/>
      <c r="T360" s="139" t="s">
        <v>36</v>
      </c>
      <c r="U360" s="140"/>
      <c r="V360" s="139" t="s">
        <v>37</v>
      </c>
      <c r="W360" s="140"/>
      <c r="X360" s="139" t="s">
        <v>38</v>
      </c>
      <c r="Y360" s="140"/>
      <c r="Z360" s="159" t="s">
        <v>39</v>
      </c>
      <c r="AA360" s="160"/>
      <c r="AB360" s="146"/>
      <c r="AC360" s="150"/>
      <c r="AD360" s="151"/>
      <c r="AE360" s="108"/>
      <c r="AF360" s="108"/>
    </row>
    <row r="361" spans="1:32" ht="27.75" customHeight="1" thickBot="1" thickTop="1">
      <c r="A361" s="2"/>
      <c r="B361" s="1"/>
      <c r="C361" s="168" t="s">
        <v>34</v>
      </c>
      <c r="D361" s="179"/>
      <c r="E361" s="179"/>
      <c r="F361" s="179"/>
      <c r="G361" s="179"/>
      <c r="H361" s="179"/>
      <c r="I361" s="179"/>
      <c r="J361" s="179"/>
      <c r="K361" s="179"/>
      <c r="L361" s="179"/>
      <c r="M361" s="179"/>
      <c r="N361" s="179"/>
      <c r="O361" s="179"/>
      <c r="P361" s="179"/>
      <c r="Q361" s="179"/>
      <c r="R361" s="179"/>
      <c r="S361" s="179"/>
      <c r="T361" s="179"/>
      <c r="U361" s="179"/>
      <c r="V361" s="179"/>
      <c r="W361" s="179"/>
      <c r="X361" s="179"/>
      <c r="Y361" s="179"/>
      <c r="Z361" s="179"/>
      <c r="AA361" s="180"/>
      <c r="AB361" s="147"/>
      <c r="AC361" s="24" t="s">
        <v>23</v>
      </c>
      <c r="AD361" s="25" t="s">
        <v>24</v>
      </c>
      <c r="AE361" s="108"/>
      <c r="AF361" s="108"/>
    </row>
    <row r="362" spans="1:32" ht="13.5" thickBot="1">
      <c r="A362" s="3"/>
      <c r="B362" s="3"/>
      <c r="C362" s="3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6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173"/>
      <c r="AC362" s="162"/>
      <c r="AD362" s="163"/>
      <c r="AE362" s="108"/>
      <c r="AF362" s="108"/>
    </row>
    <row r="363" spans="1:32" ht="27.75" customHeight="1" thickBot="1" thickTop="1">
      <c r="A363" s="138" t="s">
        <v>6</v>
      </c>
      <c r="B363" s="142" t="s">
        <v>7</v>
      </c>
      <c r="C363" s="7"/>
      <c r="D363" s="65">
        <v>7267</v>
      </c>
      <c r="E363" s="22" t="s">
        <v>24</v>
      </c>
      <c r="F363" s="65">
        <v>7124</v>
      </c>
      <c r="G363" s="22" t="s">
        <v>24</v>
      </c>
      <c r="H363" s="65">
        <v>7017</v>
      </c>
      <c r="I363" s="22" t="s">
        <v>24</v>
      </c>
      <c r="J363" s="65">
        <v>6998</v>
      </c>
      <c r="K363" s="22" t="s">
        <v>24</v>
      </c>
      <c r="L363" s="65">
        <v>6792</v>
      </c>
      <c r="M363" s="22" t="s">
        <v>24</v>
      </c>
      <c r="N363" s="65">
        <v>6711</v>
      </c>
      <c r="O363" s="22" t="s">
        <v>24</v>
      </c>
      <c r="P363" s="65">
        <v>6701</v>
      </c>
      <c r="Q363" s="22" t="s">
        <v>24</v>
      </c>
      <c r="R363" s="65">
        <v>6620</v>
      </c>
      <c r="S363" s="22" t="s">
        <v>24</v>
      </c>
      <c r="T363" s="65">
        <v>6574</v>
      </c>
      <c r="U363" s="22" t="s">
        <v>24</v>
      </c>
      <c r="V363" s="65">
        <v>6279</v>
      </c>
      <c r="W363" s="22" t="s">
        <v>24</v>
      </c>
      <c r="X363" s="65">
        <v>6090</v>
      </c>
      <c r="Y363" s="22" t="s">
        <v>24</v>
      </c>
      <c r="Z363" s="71">
        <v>6100</v>
      </c>
      <c r="AA363" s="49" t="s">
        <v>24</v>
      </c>
      <c r="AB363" s="178"/>
      <c r="AC363" s="181"/>
      <c r="AD363" s="57"/>
      <c r="AE363" s="108"/>
      <c r="AF363" s="108"/>
    </row>
    <row r="364" spans="1:32" ht="27.75" customHeight="1" thickBot="1" thickTop="1">
      <c r="A364" s="138"/>
      <c r="B364" s="143"/>
      <c r="C364" s="17" t="s">
        <v>19</v>
      </c>
      <c r="D364" s="75">
        <f>D363-Z336</f>
        <v>48</v>
      </c>
      <c r="E364" s="30">
        <f>D364/Z336</f>
        <v>0.006649120376783488</v>
      </c>
      <c r="F364" s="75">
        <f>F363-D363</f>
        <v>-143</v>
      </c>
      <c r="G364" s="30">
        <f>F364/D363</f>
        <v>-0.01967799642218247</v>
      </c>
      <c r="H364" s="75">
        <f>H363-F363</f>
        <v>-107</v>
      </c>
      <c r="I364" s="30">
        <f>H364/F363</f>
        <v>-0.01501965188096575</v>
      </c>
      <c r="J364" s="75">
        <f>J363-H363</f>
        <v>-19</v>
      </c>
      <c r="K364" s="30">
        <f>J364/H363</f>
        <v>-0.0027077098475131824</v>
      </c>
      <c r="L364" s="75">
        <f>L363-J363</f>
        <v>-206</v>
      </c>
      <c r="M364" s="30">
        <f>L364/J363</f>
        <v>-0.029436981994855674</v>
      </c>
      <c r="N364" s="66">
        <f>N363-L363</f>
        <v>-81</v>
      </c>
      <c r="O364" s="42">
        <f>N364/L363</f>
        <v>-0.011925795053003533</v>
      </c>
      <c r="P364" s="66">
        <f>P363-N363</f>
        <v>-10</v>
      </c>
      <c r="Q364" s="42">
        <f>P364/N363</f>
        <v>-0.0014900908955446282</v>
      </c>
      <c r="R364" s="66">
        <f>R363-P363</f>
        <v>-81</v>
      </c>
      <c r="S364" s="42">
        <f>R364/P363</f>
        <v>-0.01208774809729891</v>
      </c>
      <c r="T364" s="66">
        <f>T363-R363</f>
        <v>-46</v>
      </c>
      <c r="U364" s="42">
        <f>T364/R363</f>
        <v>-0.006948640483383686</v>
      </c>
      <c r="V364" s="66">
        <v>-23</v>
      </c>
      <c r="W364" s="42">
        <f>V364/T363</f>
        <v>-0.0034986309704898083</v>
      </c>
      <c r="X364" s="66">
        <f>X363-V363</f>
        <v>-189</v>
      </c>
      <c r="Y364" s="42">
        <f>X364/V363</f>
        <v>-0.030100334448160536</v>
      </c>
      <c r="Z364" s="72">
        <f>Z363-X363</f>
        <v>10</v>
      </c>
      <c r="AA364" s="54">
        <f>Z364/X363</f>
        <v>0.0016420361247947454</v>
      </c>
      <c r="AB364" s="119"/>
      <c r="AC364" s="109"/>
      <c r="AD364" s="108"/>
      <c r="AE364" s="108"/>
      <c r="AF364" s="108"/>
    </row>
    <row r="365" spans="1:32" ht="27.75" customHeight="1" thickBot="1">
      <c r="A365" s="138"/>
      <c r="B365" s="144"/>
      <c r="C365" s="18" t="s">
        <v>20</v>
      </c>
      <c r="D365" s="67">
        <f>D363-D336</f>
        <v>357</v>
      </c>
      <c r="E365" s="31">
        <f>D365/D336</f>
        <v>0.051664254703328506</v>
      </c>
      <c r="F365" s="67">
        <f>F363-F336</f>
        <v>401</v>
      </c>
      <c r="G365" s="31">
        <f>F365/F336</f>
        <v>0.059645991372899006</v>
      </c>
      <c r="H365" s="67">
        <f>H363-H336</f>
        <v>368</v>
      </c>
      <c r="I365" s="31">
        <f>H365/H336</f>
        <v>0.05534666867198075</v>
      </c>
      <c r="J365" s="67">
        <f>J363-J336</f>
        <v>213</v>
      </c>
      <c r="K365" s="31">
        <f>J365/J336</f>
        <v>0.031392778187177596</v>
      </c>
      <c r="L365" s="67">
        <f>L363-L336</f>
        <v>-55</v>
      </c>
      <c r="M365" s="31">
        <f>L365/L336</f>
        <v>-0.008032715057689498</v>
      </c>
      <c r="N365" s="67">
        <f>N363-N336</f>
        <v>-277</v>
      </c>
      <c r="O365" s="31">
        <f>N365/N336</f>
        <v>-0.03963938179736692</v>
      </c>
      <c r="P365" s="67">
        <f>P363-P336</f>
        <v>-421</v>
      </c>
      <c r="Q365" s="31">
        <f>P365/P336</f>
        <v>-0.059112608817747825</v>
      </c>
      <c r="R365" s="67">
        <f>R363-R336</f>
        <v>-404</v>
      </c>
      <c r="S365" s="31">
        <f>R365/R336</f>
        <v>-0.057517084282460135</v>
      </c>
      <c r="T365" s="67">
        <f>T363-T336</f>
        <v>-515</v>
      </c>
      <c r="U365" s="31">
        <f>T365/T336</f>
        <v>-0.07264776414162788</v>
      </c>
      <c r="V365" s="67">
        <v>-139</v>
      </c>
      <c r="W365" s="31">
        <f>V365/V336</f>
        <v>-0.019671667138409284</v>
      </c>
      <c r="X365" s="67">
        <f>X363-X336</f>
        <v>-951</v>
      </c>
      <c r="Y365" s="31">
        <f>X365/X336</f>
        <v>-0.13506604175543246</v>
      </c>
      <c r="Z365" s="67">
        <f>Z363-Z336</f>
        <v>-1119</v>
      </c>
      <c r="AA365" s="31">
        <f>Z365/Z336</f>
        <v>-0.15500761878376507</v>
      </c>
      <c r="AB365" s="119"/>
      <c r="AC365" s="43"/>
      <c r="AD365" s="108"/>
      <c r="AE365" s="108"/>
      <c r="AF365" s="108"/>
    </row>
    <row r="366" spans="1:32" ht="27.75" customHeight="1" thickBot="1" thickTop="1">
      <c r="A366" s="138" t="s">
        <v>8</v>
      </c>
      <c r="B366" s="142" t="s">
        <v>18</v>
      </c>
      <c r="C366" s="19"/>
      <c r="D366" s="68">
        <v>275</v>
      </c>
      <c r="E366" s="23" t="s">
        <v>24</v>
      </c>
      <c r="F366" s="68">
        <v>229</v>
      </c>
      <c r="G366" s="23" t="s">
        <v>24</v>
      </c>
      <c r="H366" s="68">
        <v>186</v>
      </c>
      <c r="I366" s="23" t="s">
        <v>24</v>
      </c>
      <c r="J366" s="68">
        <v>269</v>
      </c>
      <c r="K366" s="23" t="s">
        <v>24</v>
      </c>
      <c r="L366" s="68">
        <v>185</v>
      </c>
      <c r="M366" s="23" t="s">
        <v>24</v>
      </c>
      <c r="N366" s="68">
        <v>221</v>
      </c>
      <c r="O366" s="23" t="s">
        <v>24</v>
      </c>
      <c r="P366" s="68">
        <v>318</v>
      </c>
      <c r="Q366" s="23" t="s">
        <v>24</v>
      </c>
      <c r="R366" s="68">
        <v>209</v>
      </c>
      <c r="S366" s="23" t="s">
        <v>24</v>
      </c>
      <c r="T366" s="68">
        <v>277</v>
      </c>
      <c r="U366" s="23" t="s">
        <v>24</v>
      </c>
      <c r="V366" s="68">
        <v>189</v>
      </c>
      <c r="W366" s="23" t="s">
        <v>24</v>
      </c>
      <c r="X366" s="68">
        <v>180</v>
      </c>
      <c r="Y366" s="23" t="s">
        <v>24</v>
      </c>
      <c r="Z366" s="73">
        <v>270</v>
      </c>
      <c r="AA366" s="49" t="s">
        <v>24</v>
      </c>
      <c r="AB366" s="27">
        <f>D366+F366+H366+J366+L366+N366+P366+R366+T366+V366+X366+Z366</f>
        <v>2808</v>
      </c>
      <c r="AC366" s="26"/>
      <c r="AD366" s="29"/>
      <c r="AE366" s="108"/>
      <c r="AF366" s="108"/>
    </row>
    <row r="367" spans="1:32" ht="27.75" customHeight="1" thickBot="1" thickTop="1">
      <c r="A367" s="138"/>
      <c r="B367" s="143"/>
      <c r="C367" s="17" t="s">
        <v>19</v>
      </c>
      <c r="D367" s="75">
        <f>D366-Z339</f>
        <v>-121</v>
      </c>
      <c r="E367" s="30">
        <f>D367/Z339</f>
        <v>-0.3055555555555556</v>
      </c>
      <c r="F367" s="75">
        <f>F366-D366</f>
        <v>-46</v>
      </c>
      <c r="G367" s="30">
        <f>F367/D366</f>
        <v>-0.16727272727272727</v>
      </c>
      <c r="H367" s="75">
        <f>H366-F366</f>
        <v>-43</v>
      </c>
      <c r="I367" s="30">
        <f>H367/F366</f>
        <v>-0.18777292576419213</v>
      </c>
      <c r="J367" s="75">
        <f>J366-H366</f>
        <v>83</v>
      </c>
      <c r="K367" s="30">
        <f>J367/H366</f>
        <v>0.44623655913978494</v>
      </c>
      <c r="L367" s="75">
        <f>L366-J366</f>
        <v>-84</v>
      </c>
      <c r="M367" s="30">
        <f>L367/J366</f>
        <v>-0.31226765799256506</v>
      </c>
      <c r="N367" s="66">
        <f>N366-L366</f>
        <v>36</v>
      </c>
      <c r="O367" s="42">
        <f>N367/L366</f>
        <v>0.1945945945945946</v>
      </c>
      <c r="P367" s="66">
        <f>P366-N366</f>
        <v>97</v>
      </c>
      <c r="Q367" s="42">
        <f>P367/N366</f>
        <v>0.43891402714932126</v>
      </c>
      <c r="R367" s="66">
        <f>R366-P366</f>
        <v>-109</v>
      </c>
      <c r="S367" s="42">
        <f>R367/P366</f>
        <v>-0.34276729559748426</v>
      </c>
      <c r="T367" s="66">
        <f>T366-R366</f>
        <v>68</v>
      </c>
      <c r="U367" s="42">
        <f>T367/R366</f>
        <v>0.3253588516746411</v>
      </c>
      <c r="V367" s="66">
        <v>-47</v>
      </c>
      <c r="W367" s="42">
        <f>V367/T366</f>
        <v>-0.16967509025270758</v>
      </c>
      <c r="X367" s="66">
        <f>X366-V366</f>
        <v>-9</v>
      </c>
      <c r="Y367" s="42">
        <f>X367/V366</f>
        <v>-0.047619047619047616</v>
      </c>
      <c r="Z367" s="72">
        <f>Z366-X366</f>
        <v>90</v>
      </c>
      <c r="AA367" s="54">
        <f>Z367/X366</f>
        <v>0.5</v>
      </c>
      <c r="AB367" s="102">
        <f>AB366+AB340</f>
        <v>3204</v>
      </c>
      <c r="AC367" s="113"/>
      <c r="AD367" s="114"/>
      <c r="AE367" s="108"/>
      <c r="AF367" s="108"/>
    </row>
    <row r="368" spans="1:32" ht="27.75" customHeight="1" thickBot="1">
      <c r="A368" s="138"/>
      <c r="B368" s="144"/>
      <c r="C368" s="18" t="s">
        <v>20</v>
      </c>
      <c r="D368" s="67">
        <f>D366-D339</f>
        <v>44</v>
      </c>
      <c r="E368" s="31">
        <f>D368/D339</f>
        <v>0.19047619047619047</v>
      </c>
      <c r="F368" s="67">
        <f>F366-F339</f>
        <v>58</v>
      </c>
      <c r="G368" s="31">
        <f>F368/F339</f>
        <v>0.3391812865497076</v>
      </c>
      <c r="H368" s="67">
        <f>H366-H339</f>
        <v>45</v>
      </c>
      <c r="I368" s="31">
        <f>H368/H339</f>
        <v>0.3191489361702128</v>
      </c>
      <c r="J368" s="67">
        <f>J366-J339</f>
        <v>75</v>
      </c>
      <c r="K368" s="31">
        <f>J368/J339</f>
        <v>0.3865979381443299</v>
      </c>
      <c r="L368" s="67">
        <f>L366-L339</f>
        <v>6</v>
      </c>
      <c r="M368" s="31">
        <f>L368/L339</f>
        <v>0.0335195530726257</v>
      </c>
      <c r="N368" s="67">
        <f>N366-N339</f>
        <v>-159</v>
      </c>
      <c r="O368" s="31">
        <f>N368/N339</f>
        <v>-0.41842105263157897</v>
      </c>
      <c r="P368" s="67">
        <f>P366-P339</f>
        <v>-17</v>
      </c>
      <c r="Q368" s="31">
        <f>P368/P339</f>
        <v>-0.050746268656716415</v>
      </c>
      <c r="R368" s="67">
        <f>R366-R339</f>
        <v>-11</v>
      </c>
      <c r="S368" s="31">
        <f>R368/R339</f>
        <v>-0.05</v>
      </c>
      <c r="T368" s="67">
        <f>T366-T339</f>
        <v>-101</v>
      </c>
      <c r="U368" s="31">
        <f>T368/T339</f>
        <v>-0.2671957671957672</v>
      </c>
      <c r="V368" s="67">
        <v>80</v>
      </c>
      <c r="W368" s="31">
        <f>V368/V339</f>
        <v>0.24169184290030213</v>
      </c>
      <c r="X368" s="67">
        <f>X366-X339</f>
        <v>-86</v>
      </c>
      <c r="Y368" s="31">
        <f>X368/X339</f>
        <v>-0.3233082706766917</v>
      </c>
      <c r="Z368" s="67">
        <f>Z366-Z339</f>
        <v>-126</v>
      </c>
      <c r="AA368" s="31">
        <f>Z368/Z339</f>
        <v>-0.3181818181818182</v>
      </c>
      <c r="AB368" s="28"/>
      <c r="AC368" s="107"/>
      <c r="AD368" s="3"/>
      <c r="AE368" s="108"/>
      <c r="AF368" s="108"/>
    </row>
    <row r="369" spans="1:32" ht="27.75" customHeight="1" thickBot="1" thickTop="1">
      <c r="A369" s="138" t="s">
        <v>9</v>
      </c>
      <c r="B369" s="142" t="s">
        <v>16</v>
      </c>
      <c r="C369" s="20"/>
      <c r="D369" s="69">
        <v>99</v>
      </c>
      <c r="E369" s="23" t="s">
        <v>24</v>
      </c>
      <c r="F369" s="69">
        <v>116</v>
      </c>
      <c r="G369" s="23" t="s">
        <v>24</v>
      </c>
      <c r="H369" s="69">
        <v>109</v>
      </c>
      <c r="I369" s="23" t="s">
        <v>24</v>
      </c>
      <c r="J369" s="69">
        <v>104</v>
      </c>
      <c r="K369" s="23" t="s">
        <v>24</v>
      </c>
      <c r="L369" s="69">
        <v>153</v>
      </c>
      <c r="M369" s="23" t="s">
        <v>24</v>
      </c>
      <c r="N369" s="69">
        <v>133</v>
      </c>
      <c r="O369" s="23" t="s">
        <v>24</v>
      </c>
      <c r="P369" s="69">
        <v>135</v>
      </c>
      <c r="Q369" s="23" t="s">
        <v>24</v>
      </c>
      <c r="R369" s="69">
        <v>89</v>
      </c>
      <c r="S369" s="23" t="s">
        <v>24</v>
      </c>
      <c r="T369" s="69">
        <v>127</v>
      </c>
      <c r="U369" s="23" t="s">
        <v>24</v>
      </c>
      <c r="V369" s="69">
        <v>138</v>
      </c>
      <c r="W369" s="23" t="s">
        <v>24</v>
      </c>
      <c r="X369" s="69">
        <v>190</v>
      </c>
      <c r="Y369" s="23" t="s">
        <v>24</v>
      </c>
      <c r="Z369" s="74">
        <v>111</v>
      </c>
      <c r="AA369" s="49" t="s">
        <v>24</v>
      </c>
      <c r="AB369" s="27">
        <f>D369+F369+H369+J369+L369+N369+P369+R369+T369+V369+X369+Z369</f>
        <v>1504</v>
      </c>
      <c r="AC369" s="26"/>
      <c r="AD369" s="29"/>
      <c r="AE369" s="108"/>
      <c r="AF369" s="108"/>
    </row>
    <row r="370" spans="1:32" ht="27.75" customHeight="1" thickBot="1" thickTop="1">
      <c r="A370" s="138"/>
      <c r="B370" s="143"/>
      <c r="C370" s="21" t="s">
        <v>19</v>
      </c>
      <c r="D370" s="75">
        <f>D369-Z342</f>
        <v>32</v>
      </c>
      <c r="E370" s="30">
        <f>D370/Z342</f>
        <v>0.47761194029850745</v>
      </c>
      <c r="F370" s="75">
        <f>F369-D369</f>
        <v>17</v>
      </c>
      <c r="G370" s="30">
        <f>F370/D369</f>
        <v>0.1717171717171717</v>
      </c>
      <c r="H370" s="75">
        <f>H369-F369</f>
        <v>-7</v>
      </c>
      <c r="I370" s="30">
        <f>H370/F369</f>
        <v>-0.0603448275862069</v>
      </c>
      <c r="J370" s="75">
        <f>J369-H369</f>
        <v>-5</v>
      </c>
      <c r="K370" s="30">
        <f>J370/H369</f>
        <v>-0.045871559633027525</v>
      </c>
      <c r="L370" s="75">
        <f>L369-J369</f>
        <v>49</v>
      </c>
      <c r="M370" s="30">
        <f>L370/J369</f>
        <v>0.47115384615384615</v>
      </c>
      <c r="N370" s="66">
        <f>N369-L369</f>
        <v>-20</v>
      </c>
      <c r="O370" s="42">
        <f>N370/L369</f>
        <v>-0.13071895424836602</v>
      </c>
      <c r="P370" s="66">
        <f>P369-N369</f>
        <v>2</v>
      </c>
      <c r="Q370" s="42">
        <f>P370/N369</f>
        <v>0.015037593984962405</v>
      </c>
      <c r="R370" s="66">
        <f>R369-P369</f>
        <v>-46</v>
      </c>
      <c r="S370" s="42">
        <f>R370/P369</f>
        <v>-0.34074074074074073</v>
      </c>
      <c r="T370" s="66">
        <f>T369-R369</f>
        <v>38</v>
      </c>
      <c r="U370" s="42">
        <f>T370/R369</f>
        <v>0.42696629213483145</v>
      </c>
      <c r="V370" s="66">
        <v>-12</v>
      </c>
      <c r="W370" s="42">
        <f>V370/T369</f>
        <v>-0.09448818897637795</v>
      </c>
      <c r="X370" s="66">
        <f>X369-V369</f>
        <v>52</v>
      </c>
      <c r="Y370" s="42">
        <f>X370/V369</f>
        <v>0.37681159420289856</v>
      </c>
      <c r="Z370" s="72">
        <f>Z369-X369</f>
        <v>-79</v>
      </c>
      <c r="AA370" s="54">
        <f>Z370/X369</f>
        <v>-0.41578947368421054</v>
      </c>
      <c r="AB370" s="102">
        <f>AB369+AB343</f>
        <v>1571</v>
      </c>
      <c r="AC370" s="113"/>
      <c r="AD370" s="114"/>
      <c r="AE370" s="108"/>
      <c r="AF370" s="108"/>
    </row>
    <row r="371" spans="1:32" ht="27.75" customHeight="1" thickBot="1">
      <c r="A371" s="138"/>
      <c r="B371" s="144"/>
      <c r="C371" s="18" t="s">
        <v>20</v>
      </c>
      <c r="D371" s="67">
        <f>D369-D342</f>
        <v>-17</v>
      </c>
      <c r="E371" s="31">
        <f>D371/D342</f>
        <v>-0.14655172413793102</v>
      </c>
      <c r="F371" s="67">
        <f>F369-F342</f>
        <v>-12</v>
      </c>
      <c r="G371" s="31">
        <f>F371/F342</f>
        <v>-0.09375</v>
      </c>
      <c r="H371" s="67">
        <f>H369-H342</f>
        <v>-11</v>
      </c>
      <c r="I371" s="31">
        <f>H371/H342</f>
        <v>-0.09166666666666666</v>
      </c>
      <c r="J371" s="67">
        <f>J369-J342</f>
        <v>69</v>
      </c>
      <c r="K371" s="31">
        <f>J371/J342</f>
        <v>1.9714285714285715</v>
      </c>
      <c r="L371" s="67">
        <f>L369-L342</f>
        <v>71</v>
      </c>
      <c r="M371" s="31">
        <f>L371/L342</f>
        <v>0.8658536585365854</v>
      </c>
      <c r="N371" s="67">
        <f>N369-N342</f>
        <v>11</v>
      </c>
      <c r="O371" s="31">
        <f>N371/N342</f>
        <v>0.09016393442622951</v>
      </c>
      <c r="P371" s="67">
        <f>P369-P342</f>
        <v>45</v>
      </c>
      <c r="Q371" s="31">
        <f>P371/P342</f>
        <v>0.5</v>
      </c>
      <c r="R371" s="67">
        <f>R369-R342</f>
        <v>-28</v>
      </c>
      <c r="S371" s="31">
        <f>R371/R342</f>
        <v>-0.23931623931623933</v>
      </c>
      <c r="T371" s="67">
        <f>T369-T342</f>
        <v>7</v>
      </c>
      <c r="U371" s="31">
        <f>T371/T342</f>
        <v>0.058333333333333334</v>
      </c>
      <c r="V371" s="67">
        <v>-4</v>
      </c>
      <c r="W371" s="31">
        <f>V371/V342</f>
        <v>-0.037037037037037035</v>
      </c>
      <c r="X371" s="67">
        <f>X369-X342</f>
        <v>49</v>
      </c>
      <c r="Y371" s="31">
        <f>X371/X342</f>
        <v>0.3475177304964539</v>
      </c>
      <c r="Z371" s="67">
        <f>Z369-Z342</f>
        <v>44</v>
      </c>
      <c r="AA371" s="31">
        <f>Z371/Z342</f>
        <v>0.6567164179104478</v>
      </c>
      <c r="AB371" s="28"/>
      <c r="AC371" s="113"/>
      <c r="AD371" s="3"/>
      <c r="AE371" s="108"/>
      <c r="AF371" s="108"/>
    </row>
    <row r="372" spans="1:32" ht="27.75" customHeight="1" thickBot="1" thickTop="1">
      <c r="A372" s="138" t="s">
        <v>10</v>
      </c>
      <c r="B372" s="142" t="s">
        <v>17</v>
      </c>
      <c r="C372" s="20"/>
      <c r="D372" s="69">
        <v>0</v>
      </c>
      <c r="E372" s="23" t="s">
        <v>24</v>
      </c>
      <c r="F372" s="69">
        <v>0</v>
      </c>
      <c r="G372" s="23" t="s">
        <v>24</v>
      </c>
      <c r="H372" s="69">
        <v>0</v>
      </c>
      <c r="I372" s="23" t="s">
        <v>24</v>
      </c>
      <c r="J372" s="69">
        <v>0</v>
      </c>
      <c r="K372" s="23" t="s">
        <v>24</v>
      </c>
      <c r="L372" s="69">
        <v>0</v>
      </c>
      <c r="M372" s="23" t="s">
        <v>24</v>
      </c>
      <c r="N372" s="69">
        <v>0</v>
      </c>
      <c r="O372" s="23" t="s">
        <v>24</v>
      </c>
      <c r="P372" s="69">
        <v>0</v>
      </c>
      <c r="Q372" s="23" t="s">
        <v>24</v>
      </c>
      <c r="R372" s="69">
        <v>0</v>
      </c>
      <c r="S372" s="23" t="s">
        <v>24</v>
      </c>
      <c r="T372" s="69">
        <v>0</v>
      </c>
      <c r="U372" s="23" t="s">
        <v>24</v>
      </c>
      <c r="V372" s="69">
        <v>0</v>
      </c>
      <c r="W372" s="23" t="s">
        <v>24</v>
      </c>
      <c r="X372" s="69">
        <v>0</v>
      </c>
      <c r="Y372" s="23" t="s">
        <v>24</v>
      </c>
      <c r="Z372" s="74">
        <v>0</v>
      </c>
      <c r="AA372" s="49" t="s">
        <v>24</v>
      </c>
      <c r="AB372" s="27">
        <f>D372+F372+H372+J372+L372+N372+P372+R372+T372+V372+X372</f>
        <v>0</v>
      </c>
      <c r="AC372" s="26"/>
      <c r="AD372" s="29"/>
      <c r="AE372" s="108"/>
      <c r="AF372" s="108"/>
    </row>
    <row r="373" spans="1:32" ht="27.75" customHeight="1" thickBot="1" thickTop="1">
      <c r="A373" s="138"/>
      <c r="B373" s="143"/>
      <c r="C373" s="21" t="s">
        <v>19</v>
      </c>
      <c r="D373" s="75">
        <f>D372-Z345</f>
        <v>0</v>
      </c>
      <c r="E373" s="30"/>
      <c r="F373" s="75">
        <f>F372-D372</f>
        <v>0</v>
      </c>
      <c r="G373" s="30"/>
      <c r="H373" s="75">
        <f>H372-F372</f>
        <v>0</v>
      </c>
      <c r="I373" s="30"/>
      <c r="J373" s="75">
        <f>J372-H372</f>
        <v>0</v>
      </c>
      <c r="K373" s="30"/>
      <c r="L373" s="75">
        <f>L372-J372</f>
        <v>0</v>
      </c>
      <c r="M373" s="30"/>
      <c r="N373" s="66">
        <f>N372-L372</f>
        <v>0</v>
      </c>
      <c r="O373" s="42"/>
      <c r="P373" s="66">
        <f>P372-N372</f>
        <v>0</v>
      </c>
      <c r="Q373" s="42"/>
      <c r="R373" s="66">
        <f>R372-P372</f>
        <v>0</v>
      </c>
      <c r="S373" s="42"/>
      <c r="T373" s="66">
        <f>T372-R372</f>
        <v>0</v>
      </c>
      <c r="U373" s="42"/>
      <c r="V373" s="66">
        <v>0</v>
      </c>
      <c r="W373" s="42"/>
      <c r="X373" s="66">
        <f>X372-V372</f>
        <v>0</v>
      </c>
      <c r="Y373" s="42"/>
      <c r="Z373" s="72">
        <f>Z372-X372</f>
        <v>0</v>
      </c>
      <c r="AA373" s="72"/>
      <c r="AB373" s="28"/>
      <c r="AC373" s="120"/>
      <c r="AD373" s="114"/>
      <c r="AE373" s="108"/>
      <c r="AF373" s="108"/>
    </row>
    <row r="374" spans="1:32" ht="27.75" customHeight="1" thickBot="1" thickTop="1">
      <c r="A374" s="138"/>
      <c r="B374" s="144"/>
      <c r="C374" s="18" t="s">
        <v>20</v>
      </c>
      <c r="D374" s="67">
        <f>D372-D345</f>
        <v>0</v>
      </c>
      <c r="E374" s="31"/>
      <c r="F374" s="67">
        <f>F372-F345</f>
        <v>0</v>
      </c>
      <c r="G374" s="31"/>
      <c r="H374" s="67">
        <f>H372-H345</f>
        <v>0</v>
      </c>
      <c r="I374" s="31"/>
      <c r="J374" s="67">
        <f>J372-J345</f>
        <v>0</v>
      </c>
      <c r="K374" s="31"/>
      <c r="L374" s="67">
        <f>L372-L345</f>
        <v>0</v>
      </c>
      <c r="M374" s="31"/>
      <c r="N374" s="67">
        <f>N372-N345</f>
        <v>0</v>
      </c>
      <c r="O374" s="31"/>
      <c r="P374" s="67">
        <f>P372-P345</f>
        <v>0</v>
      </c>
      <c r="Q374" s="31"/>
      <c r="R374" s="67">
        <f>R372-R345</f>
        <v>0</v>
      </c>
      <c r="S374" s="31"/>
      <c r="T374" s="67">
        <f>T372-T345</f>
        <v>0</v>
      </c>
      <c r="U374" s="31"/>
      <c r="V374" s="67">
        <v>0</v>
      </c>
      <c r="W374" s="31"/>
      <c r="X374" s="67">
        <f>X372-X345</f>
        <v>0</v>
      </c>
      <c r="Y374" s="31"/>
      <c r="Z374" s="72">
        <f>Z372-Z345</f>
        <v>0</v>
      </c>
      <c r="AA374" s="72"/>
      <c r="AB374" s="28"/>
      <c r="AC374" s="107"/>
      <c r="AD374" s="3"/>
      <c r="AE374" s="108"/>
      <c r="AF374" s="108"/>
    </row>
    <row r="375" spans="1:32" ht="27.75" customHeight="1" thickBot="1" thickTop="1">
      <c r="A375" s="138" t="s">
        <v>11</v>
      </c>
      <c r="B375" s="142" t="s">
        <v>15</v>
      </c>
      <c r="C375" s="20"/>
      <c r="D375" s="69">
        <v>202</v>
      </c>
      <c r="E375" s="23" t="s">
        <v>24</v>
      </c>
      <c r="F375" s="69">
        <v>155</v>
      </c>
      <c r="G375" s="23" t="s">
        <v>24</v>
      </c>
      <c r="H375" s="69">
        <v>118</v>
      </c>
      <c r="I375" s="23" t="s">
        <v>24</v>
      </c>
      <c r="J375" s="69">
        <v>108</v>
      </c>
      <c r="K375" s="23" t="s">
        <v>24</v>
      </c>
      <c r="L375" s="69">
        <v>140</v>
      </c>
      <c r="M375" s="23" t="s">
        <v>24</v>
      </c>
      <c r="N375" s="69">
        <v>119</v>
      </c>
      <c r="O375" s="23" t="s">
        <v>24</v>
      </c>
      <c r="P375" s="69">
        <v>86</v>
      </c>
      <c r="Q375" s="23" t="s">
        <v>24</v>
      </c>
      <c r="R375" s="69">
        <v>88</v>
      </c>
      <c r="S375" s="23" t="s">
        <v>24</v>
      </c>
      <c r="T375" s="69">
        <v>165</v>
      </c>
      <c r="U375" s="23" t="s">
        <v>24</v>
      </c>
      <c r="V375" s="69">
        <v>107</v>
      </c>
      <c r="W375" s="23" t="s">
        <v>24</v>
      </c>
      <c r="X375" s="69">
        <v>69</v>
      </c>
      <c r="Y375" s="23" t="s">
        <v>24</v>
      </c>
      <c r="Z375" s="74">
        <v>108</v>
      </c>
      <c r="AA375" s="49" t="s">
        <v>24</v>
      </c>
      <c r="AB375" s="27">
        <f>D375+F375+H375+J375+L375+N375+P375+R375+T375+V375+X375+Z375</f>
        <v>1465</v>
      </c>
      <c r="AC375" s="26"/>
      <c r="AD375" s="29"/>
      <c r="AE375" s="108"/>
      <c r="AF375" s="108"/>
    </row>
    <row r="376" spans="1:32" ht="27.75" customHeight="1" thickBot="1" thickTop="1">
      <c r="A376" s="138"/>
      <c r="B376" s="143"/>
      <c r="C376" s="21" t="s">
        <v>19</v>
      </c>
      <c r="D376" s="75">
        <f>D375-Z348</f>
        <v>39</v>
      </c>
      <c r="E376" s="30">
        <f>D376/Z348</f>
        <v>0.2392638036809816</v>
      </c>
      <c r="F376" s="75">
        <f>F375-D375</f>
        <v>-47</v>
      </c>
      <c r="G376" s="30">
        <f>F376/D375</f>
        <v>-0.23267326732673269</v>
      </c>
      <c r="H376" s="75">
        <f>H375-F375</f>
        <v>-37</v>
      </c>
      <c r="I376" s="30">
        <f>H376/F375</f>
        <v>-0.23870967741935484</v>
      </c>
      <c r="J376" s="75">
        <f>J375-H375</f>
        <v>-10</v>
      </c>
      <c r="K376" s="30">
        <f>J376/H375</f>
        <v>-0.0847457627118644</v>
      </c>
      <c r="L376" s="75">
        <f>L375-J375</f>
        <v>32</v>
      </c>
      <c r="M376" s="30">
        <f>L376/J375</f>
        <v>0.2962962962962963</v>
      </c>
      <c r="N376" s="66">
        <f>N375-L375</f>
        <v>-21</v>
      </c>
      <c r="O376" s="42">
        <f>N376/L375</f>
        <v>-0.15</v>
      </c>
      <c r="P376" s="66">
        <f>P375-N375</f>
        <v>-33</v>
      </c>
      <c r="Q376" s="42">
        <f>P376/N375</f>
        <v>-0.2773109243697479</v>
      </c>
      <c r="R376" s="66">
        <f>R375-P375</f>
        <v>2</v>
      </c>
      <c r="S376" s="42">
        <f>R376/P375</f>
        <v>0.023255813953488372</v>
      </c>
      <c r="T376" s="66">
        <f>T375-R375</f>
        <v>77</v>
      </c>
      <c r="U376" s="42">
        <f>T376/R375</f>
        <v>0.875</v>
      </c>
      <c r="V376" s="66">
        <f>V375-T375</f>
        <v>-58</v>
      </c>
      <c r="W376" s="42">
        <f>V376/T375</f>
        <v>-0.3515151515151515</v>
      </c>
      <c r="X376" s="66">
        <f>X375-V375</f>
        <v>-38</v>
      </c>
      <c r="Y376" s="42">
        <f>X376/V375</f>
        <v>-0.35514018691588783</v>
      </c>
      <c r="Z376" s="72">
        <f>Z375-X375</f>
        <v>39</v>
      </c>
      <c r="AA376" s="116">
        <f>Z376/X375</f>
        <v>0.5652173913043478</v>
      </c>
      <c r="AB376" s="102">
        <f>AB375+AB349</f>
        <v>1628</v>
      </c>
      <c r="AC376" s="12"/>
      <c r="AD376" s="114"/>
      <c r="AE376" s="108"/>
      <c r="AF376" s="108"/>
    </row>
    <row r="377" spans="1:32" ht="27.75" customHeight="1" thickBot="1">
      <c r="A377" s="138"/>
      <c r="B377" s="144"/>
      <c r="C377" s="18" t="s">
        <v>20</v>
      </c>
      <c r="D377" s="67">
        <f>D375-D348</f>
        <v>159</v>
      </c>
      <c r="E377" s="31">
        <f>D377/D348</f>
        <v>3.697674418604651</v>
      </c>
      <c r="F377" s="67">
        <f>F375-F348</f>
        <v>133</v>
      </c>
      <c r="G377" s="31">
        <f>F377/F348</f>
        <v>6.045454545454546</v>
      </c>
      <c r="H377" s="67">
        <f>H375-H348</f>
        <v>99</v>
      </c>
      <c r="I377" s="31">
        <f>H377/H348</f>
        <v>5.2105263157894735</v>
      </c>
      <c r="J377" s="67">
        <f>J375-J348</f>
        <v>-94</v>
      </c>
      <c r="K377" s="31">
        <f>J377/J348</f>
        <v>-0.46534653465346537</v>
      </c>
      <c r="L377" s="67">
        <f>L375-L348</f>
        <v>56</v>
      </c>
      <c r="M377" s="31">
        <f>L377/L348</f>
        <v>0.6666666666666666</v>
      </c>
      <c r="N377" s="67">
        <f>N375-N348</f>
        <v>-72</v>
      </c>
      <c r="O377" s="31">
        <f>N377/N348</f>
        <v>-0.3769633507853403</v>
      </c>
      <c r="P377" s="67">
        <f>P375-P348</f>
        <v>-81</v>
      </c>
      <c r="Q377" s="31">
        <f>P377/P348</f>
        <v>-0.48502994011976047</v>
      </c>
      <c r="R377" s="67">
        <f>R375-R348</f>
        <v>-33</v>
      </c>
      <c r="S377" s="31">
        <f>R377/R348</f>
        <v>-0.2727272727272727</v>
      </c>
      <c r="T377" s="67">
        <f>T375-T348</f>
        <v>-38</v>
      </c>
      <c r="U377" s="31">
        <f>T377/T348</f>
        <v>-0.18719211822660098</v>
      </c>
      <c r="V377" s="67">
        <f>V375-V348</f>
        <v>-55</v>
      </c>
      <c r="W377" s="31">
        <f>V377/V348</f>
        <v>-0.3395061728395062</v>
      </c>
      <c r="X377" s="67">
        <f>X375-X348</f>
        <v>-83</v>
      </c>
      <c r="Y377" s="31">
        <f>X377/X348</f>
        <v>-0.5460526315789473</v>
      </c>
      <c r="Z377" s="67">
        <f>Z375-Z348</f>
        <v>-55</v>
      </c>
      <c r="AA377" s="31">
        <f>Z377/Z348</f>
        <v>-0.3374233128834356</v>
      </c>
      <c r="AB377" s="119"/>
      <c r="AC377" s="109"/>
      <c r="AD377" s="108"/>
      <c r="AE377" s="108"/>
      <c r="AF377" s="108"/>
    </row>
    <row r="378" spans="1:32" ht="27.75" customHeight="1" thickBot="1">
      <c r="A378" s="168" t="s">
        <v>12</v>
      </c>
      <c r="B378" s="201"/>
      <c r="C378" s="201"/>
      <c r="D378" s="201"/>
      <c r="E378" s="201"/>
      <c r="F378" s="201"/>
      <c r="G378" s="201"/>
      <c r="H378" s="201"/>
      <c r="I378" s="201"/>
      <c r="J378" s="201"/>
      <c r="K378" s="201"/>
      <c r="L378" s="201"/>
      <c r="M378" s="201"/>
      <c r="N378" s="201"/>
      <c r="O378" s="201"/>
      <c r="P378" s="201"/>
      <c r="Q378" s="201"/>
      <c r="R378" s="201"/>
      <c r="S378" s="201"/>
      <c r="T378" s="201"/>
      <c r="U378" s="201"/>
      <c r="V378" s="201"/>
      <c r="W378" s="201"/>
      <c r="X378" s="201"/>
      <c r="Y378" s="201"/>
      <c r="Z378" s="201"/>
      <c r="AA378" s="201"/>
      <c r="AB378" s="119"/>
      <c r="AC378" s="109"/>
      <c r="AD378" s="108"/>
      <c r="AE378" s="108"/>
      <c r="AF378" s="108"/>
    </row>
    <row r="379" spans="1:32" ht="27.75" customHeight="1" thickBot="1">
      <c r="A379" s="138" t="s">
        <v>13</v>
      </c>
      <c r="B379" s="142" t="s">
        <v>14</v>
      </c>
      <c r="C379" s="5"/>
      <c r="D379" s="69">
        <v>273</v>
      </c>
      <c r="E379" s="23" t="s">
        <v>24</v>
      </c>
      <c r="F379" s="69">
        <v>292</v>
      </c>
      <c r="G379" s="23" t="s">
        <v>24</v>
      </c>
      <c r="H379" s="69">
        <v>228</v>
      </c>
      <c r="I379" s="23" t="s">
        <v>24</v>
      </c>
      <c r="J379" s="69">
        <v>186</v>
      </c>
      <c r="K379" s="23" t="s">
        <v>24</v>
      </c>
      <c r="L379" s="69">
        <v>171</v>
      </c>
      <c r="M379" s="23" t="s">
        <v>24</v>
      </c>
      <c r="N379" s="69">
        <v>138</v>
      </c>
      <c r="O379" s="23" t="s">
        <v>24</v>
      </c>
      <c r="P379" s="69">
        <v>145</v>
      </c>
      <c r="Q379" s="23" t="s">
        <v>24</v>
      </c>
      <c r="R379" s="69">
        <v>163</v>
      </c>
      <c r="S379" s="23" t="s">
        <v>24</v>
      </c>
      <c r="T379" s="69">
        <v>137</v>
      </c>
      <c r="U379" s="23" t="s">
        <v>24</v>
      </c>
      <c r="V379" s="69">
        <v>105</v>
      </c>
      <c r="W379" s="23" t="s">
        <v>24</v>
      </c>
      <c r="X379" s="69">
        <v>90</v>
      </c>
      <c r="Y379" s="23" t="s">
        <v>24</v>
      </c>
      <c r="Z379" s="82">
        <v>81</v>
      </c>
      <c r="AA379" s="83" t="s">
        <v>24</v>
      </c>
      <c r="AB379" s="119"/>
      <c r="AC379" s="109"/>
      <c r="AD379" s="108"/>
      <c r="AE379" s="108"/>
      <c r="AF379" s="108"/>
    </row>
    <row r="380" spans="1:32" ht="27.75" customHeight="1" thickBot="1" thickTop="1">
      <c r="A380" s="138"/>
      <c r="B380" s="143"/>
      <c r="C380" s="21" t="s">
        <v>19</v>
      </c>
      <c r="D380" s="75">
        <f>D379-Z352</f>
        <v>62</v>
      </c>
      <c r="E380" s="30">
        <f>D380/Z352</f>
        <v>0.2938388625592417</v>
      </c>
      <c r="F380" s="75">
        <f>F379-D379</f>
        <v>19</v>
      </c>
      <c r="G380" s="30">
        <f>F380/D379</f>
        <v>0.0695970695970696</v>
      </c>
      <c r="H380" s="75">
        <f>H379-F379</f>
        <v>-64</v>
      </c>
      <c r="I380" s="30">
        <f>H380/F379</f>
        <v>-0.2191780821917808</v>
      </c>
      <c r="J380" s="75">
        <f>J379-H379</f>
        <v>-42</v>
      </c>
      <c r="K380" s="30">
        <f>J380/H379</f>
        <v>-0.18421052631578946</v>
      </c>
      <c r="L380" s="75">
        <f>L379-J379</f>
        <v>-15</v>
      </c>
      <c r="M380" s="30">
        <f>L380/J379</f>
        <v>-0.08064516129032258</v>
      </c>
      <c r="N380" s="66">
        <f>N379-L379</f>
        <v>-33</v>
      </c>
      <c r="O380" s="42">
        <f>N380/L379</f>
        <v>-0.19298245614035087</v>
      </c>
      <c r="P380" s="66">
        <f>P379-N379</f>
        <v>7</v>
      </c>
      <c r="Q380" s="42">
        <f>P380/N379</f>
        <v>0.050724637681159424</v>
      </c>
      <c r="R380" s="66">
        <f>R379-P379</f>
        <v>18</v>
      </c>
      <c r="S380" s="42">
        <f>R380/P379</f>
        <v>0.12413793103448276</v>
      </c>
      <c r="T380" s="66">
        <f>T379-R379</f>
        <v>-26</v>
      </c>
      <c r="U380" s="42">
        <f>T380/R379</f>
        <v>-0.15950920245398773</v>
      </c>
      <c r="V380" s="66">
        <f>V379-T379</f>
        <v>-32</v>
      </c>
      <c r="W380" s="42">
        <f>V380/T379</f>
        <v>-0.23357664233576642</v>
      </c>
      <c r="X380" s="66">
        <f>X379-V379</f>
        <v>-15</v>
      </c>
      <c r="Y380" s="42">
        <f>X380/V379</f>
        <v>-0.14285714285714285</v>
      </c>
      <c r="Z380" s="72">
        <f>Z379-X379</f>
        <v>-9</v>
      </c>
      <c r="AA380" s="116">
        <f>Z380/X379</f>
        <v>-0.1</v>
      </c>
      <c r="AB380" s="119"/>
      <c r="AC380" s="109"/>
      <c r="AD380" s="108"/>
      <c r="AE380" s="108"/>
      <c r="AF380" s="108"/>
    </row>
    <row r="381" spans="1:32" ht="27.75" customHeight="1" thickBot="1">
      <c r="A381" s="138"/>
      <c r="B381" s="144"/>
      <c r="C381" s="18" t="s">
        <v>20</v>
      </c>
      <c r="D381" s="67">
        <f>D379-D352</f>
        <v>159</v>
      </c>
      <c r="E381" s="31">
        <f>D381/D352</f>
        <v>1.394736842105263</v>
      </c>
      <c r="F381" s="67">
        <f>F379-F352</f>
        <v>181</v>
      </c>
      <c r="G381" s="31">
        <f>F381/F352</f>
        <v>1.6306306306306306</v>
      </c>
      <c r="H381" s="67">
        <f>H379-H352</f>
        <v>126</v>
      </c>
      <c r="I381" s="31">
        <f>H381/H352</f>
        <v>1.2352941176470589</v>
      </c>
      <c r="J381" s="67">
        <f>J379-J352</f>
        <v>62</v>
      </c>
      <c r="K381" s="31">
        <f>J381/J352</f>
        <v>0.5</v>
      </c>
      <c r="L381" s="67">
        <f>L379-L352</f>
        <v>29</v>
      </c>
      <c r="M381" s="31">
        <f>L381/L352</f>
        <v>0.20422535211267606</v>
      </c>
      <c r="N381" s="67">
        <f>N379-N352</f>
        <v>-47</v>
      </c>
      <c r="O381" s="31">
        <f>N381/N352</f>
        <v>-0.25405405405405407</v>
      </c>
      <c r="P381" s="67">
        <f>P379-P352</f>
        <v>-9</v>
      </c>
      <c r="Q381" s="31">
        <f>P381/P352</f>
        <v>-0.05844155844155844</v>
      </c>
      <c r="R381" s="67">
        <f>R379-R352</f>
        <v>-2</v>
      </c>
      <c r="S381" s="31">
        <f>R381/R352</f>
        <v>-0.012121212121212121</v>
      </c>
      <c r="T381" s="67">
        <f>T379-T352</f>
        <v>-50</v>
      </c>
      <c r="U381" s="31">
        <f>T381/T352</f>
        <v>-0.26737967914438504</v>
      </c>
      <c r="V381" s="67">
        <f>V379-V352</f>
        <v>-48</v>
      </c>
      <c r="W381" s="31">
        <f>V381/V352</f>
        <v>-0.3137254901960784</v>
      </c>
      <c r="X381" s="67">
        <f>X379-X352</f>
        <v>-76</v>
      </c>
      <c r="Y381" s="31">
        <f>X381/X352</f>
        <v>-0.4578313253012048</v>
      </c>
      <c r="Z381" s="67">
        <f>Z379-Z352</f>
        <v>-130</v>
      </c>
      <c r="AA381" s="31">
        <f>Z381/Z352</f>
        <v>-0.6161137440758294</v>
      </c>
      <c r="AB381" s="119"/>
      <c r="AC381" s="109"/>
      <c r="AD381" s="108"/>
      <c r="AE381" s="108"/>
      <c r="AF381" s="108"/>
    </row>
    <row r="382" spans="1:32" ht="12.75">
      <c r="A382" s="108"/>
      <c r="B382" s="108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  <c r="AA382" s="108"/>
      <c r="AB382" s="108"/>
      <c r="AC382" s="108"/>
      <c r="AD382" s="108"/>
      <c r="AE382" s="108"/>
      <c r="AF382" s="108"/>
    </row>
    <row r="383" spans="1:32" ht="13.5" thickBot="1">
      <c r="A383" s="108"/>
      <c r="B383" s="108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  <c r="V383" s="108"/>
      <c r="W383" s="108"/>
      <c r="X383" s="108"/>
      <c r="Y383" s="108"/>
      <c r="Z383" s="108"/>
      <c r="AA383" s="108"/>
      <c r="AB383" s="108"/>
      <c r="AC383" s="108"/>
      <c r="AD383" s="108"/>
      <c r="AE383" s="108"/>
      <c r="AF383" s="108"/>
    </row>
    <row r="384" spans="1:32" ht="30" customHeight="1" thickBot="1" thickTop="1">
      <c r="A384" s="188" t="s">
        <v>106</v>
      </c>
      <c r="B384" s="188"/>
      <c r="C384" s="188"/>
      <c r="D384" s="188"/>
      <c r="E384" s="188"/>
      <c r="F384" s="188"/>
      <c r="G384" s="188"/>
      <c r="H384" s="188"/>
      <c r="I384" s="188"/>
      <c r="J384" s="188"/>
      <c r="K384" s="188"/>
      <c r="L384" s="189"/>
      <c r="M384" s="189"/>
      <c r="N384" s="189"/>
      <c r="O384" s="189"/>
      <c r="P384" s="189"/>
      <c r="Q384" s="189"/>
      <c r="R384" s="189"/>
      <c r="S384" s="189"/>
      <c r="T384" s="189"/>
      <c r="U384" s="189"/>
      <c r="V384" s="189"/>
      <c r="W384" s="189"/>
      <c r="X384" s="189"/>
      <c r="Y384" s="189"/>
      <c r="Z384" s="189"/>
      <c r="AA384" s="189"/>
      <c r="AB384" s="189"/>
      <c r="AC384" s="189"/>
      <c r="AD384" s="189"/>
      <c r="AE384" s="108"/>
      <c r="AF384" s="108"/>
    </row>
    <row r="385" spans="4:32" ht="14.25" thickBot="1" thickTop="1">
      <c r="D385" s="115"/>
      <c r="F385" s="6"/>
      <c r="H385" s="6"/>
      <c r="J385" s="6"/>
      <c r="L385" s="6"/>
      <c r="N385" s="6"/>
      <c r="AE385" s="108"/>
      <c r="AF385" s="108"/>
    </row>
    <row r="386" spans="1:32" ht="19.5" customHeight="1" thickBot="1">
      <c r="A386" s="138" t="s">
        <v>0</v>
      </c>
      <c r="B386" s="166" t="s">
        <v>1</v>
      </c>
      <c r="C386" s="153"/>
      <c r="D386" s="141" t="s">
        <v>105</v>
      </c>
      <c r="E386" s="154"/>
      <c r="F386" s="154"/>
      <c r="G386" s="154"/>
      <c r="H386" s="154"/>
      <c r="I386" s="154"/>
      <c r="J386" s="154"/>
      <c r="K386" s="154"/>
      <c r="L386" s="154"/>
      <c r="M386" s="154"/>
      <c r="N386" s="154"/>
      <c r="O386" s="154"/>
      <c r="P386" s="154"/>
      <c r="Q386" s="154"/>
      <c r="R386" s="154"/>
      <c r="S386" s="154"/>
      <c r="T386" s="154"/>
      <c r="U386" s="154"/>
      <c r="V386" s="154"/>
      <c r="W386" s="154"/>
      <c r="X386" s="154"/>
      <c r="Y386" s="154"/>
      <c r="Z386" s="154"/>
      <c r="AA386" s="155"/>
      <c r="AB386" s="145" t="s">
        <v>21</v>
      </c>
      <c r="AC386" s="148" t="s">
        <v>22</v>
      </c>
      <c r="AD386" s="149"/>
      <c r="AE386" s="108"/>
      <c r="AF386" s="108"/>
    </row>
    <row r="387" spans="1:32" ht="24" customHeight="1" thickBot="1" thickTop="1">
      <c r="A387" s="138"/>
      <c r="B387" s="171"/>
      <c r="C387" s="138"/>
      <c r="D387" s="139" t="s">
        <v>4</v>
      </c>
      <c r="E387" s="140"/>
      <c r="F387" s="139" t="s">
        <v>5</v>
      </c>
      <c r="G387" s="140"/>
      <c r="H387" s="139" t="s">
        <v>25</v>
      </c>
      <c r="I387" s="140"/>
      <c r="J387" s="139" t="s">
        <v>26</v>
      </c>
      <c r="K387" s="140"/>
      <c r="L387" s="139" t="s">
        <v>27</v>
      </c>
      <c r="M387" s="140"/>
      <c r="N387" s="139" t="s">
        <v>28</v>
      </c>
      <c r="O387" s="140"/>
      <c r="P387" s="139" t="s">
        <v>29</v>
      </c>
      <c r="Q387" s="140"/>
      <c r="R387" s="139" t="s">
        <v>35</v>
      </c>
      <c r="S387" s="140"/>
      <c r="T387" s="139" t="s">
        <v>36</v>
      </c>
      <c r="U387" s="140"/>
      <c r="V387" s="139" t="s">
        <v>37</v>
      </c>
      <c r="W387" s="140"/>
      <c r="X387" s="139" t="s">
        <v>38</v>
      </c>
      <c r="Y387" s="140"/>
      <c r="Z387" s="159" t="s">
        <v>39</v>
      </c>
      <c r="AA387" s="160"/>
      <c r="AB387" s="146"/>
      <c r="AC387" s="150"/>
      <c r="AD387" s="151"/>
      <c r="AE387" s="108"/>
      <c r="AF387" s="108"/>
    </row>
    <row r="388" spans="1:32" ht="22.5" customHeight="1" thickBot="1" thickTop="1">
      <c r="A388" s="2"/>
      <c r="B388" s="1"/>
      <c r="C388" s="168" t="s">
        <v>34</v>
      </c>
      <c r="D388" s="179"/>
      <c r="E388" s="179"/>
      <c r="F388" s="179"/>
      <c r="G388" s="179"/>
      <c r="H388" s="179"/>
      <c r="I388" s="179"/>
      <c r="J388" s="179"/>
      <c r="K388" s="179"/>
      <c r="L388" s="179"/>
      <c r="M388" s="179"/>
      <c r="N388" s="179"/>
      <c r="O388" s="179"/>
      <c r="P388" s="179"/>
      <c r="Q388" s="179"/>
      <c r="R388" s="179"/>
      <c r="S388" s="179"/>
      <c r="T388" s="179"/>
      <c r="U388" s="179"/>
      <c r="V388" s="179"/>
      <c r="W388" s="179"/>
      <c r="X388" s="179"/>
      <c r="Y388" s="179"/>
      <c r="Z388" s="179"/>
      <c r="AA388" s="180"/>
      <c r="AB388" s="147"/>
      <c r="AC388" s="24" t="s">
        <v>23</v>
      </c>
      <c r="AD388" s="25" t="s">
        <v>24</v>
      </c>
      <c r="AE388" s="108"/>
      <c r="AF388" s="108"/>
    </row>
    <row r="389" spans="1:32" ht="13.5" thickBot="1">
      <c r="A389" s="3"/>
      <c r="B389" s="3"/>
      <c r="C389" s="3"/>
      <c r="D389" s="6"/>
      <c r="E389" s="3"/>
      <c r="F389" s="3"/>
      <c r="G389" s="3"/>
      <c r="H389" s="3"/>
      <c r="I389" s="3"/>
      <c r="J389" s="3"/>
      <c r="K389" s="3"/>
      <c r="L389" s="3"/>
      <c r="M389" s="3"/>
      <c r="N389" s="6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173"/>
      <c r="AC389" s="162"/>
      <c r="AD389" s="163"/>
      <c r="AE389" s="108"/>
      <c r="AF389" s="108"/>
    </row>
    <row r="390" spans="1:32" ht="27.75" customHeight="1" thickBot="1" thickTop="1">
      <c r="A390" s="138" t="s">
        <v>6</v>
      </c>
      <c r="B390" s="142" t="s">
        <v>7</v>
      </c>
      <c r="C390" s="7"/>
      <c r="D390" s="65">
        <v>6026</v>
      </c>
      <c r="E390" s="22" t="s">
        <v>24</v>
      </c>
      <c r="F390" s="118"/>
      <c r="G390" s="121"/>
      <c r="H390" s="118"/>
      <c r="I390" s="121"/>
      <c r="J390" s="118"/>
      <c r="K390" s="121"/>
      <c r="L390" s="118"/>
      <c r="M390" s="121"/>
      <c r="N390" s="118"/>
      <c r="O390" s="121"/>
      <c r="P390" s="118"/>
      <c r="Q390" s="121"/>
      <c r="R390" s="118"/>
      <c r="S390" s="121"/>
      <c r="T390" s="118"/>
      <c r="U390" s="121"/>
      <c r="V390" s="118"/>
      <c r="W390" s="121"/>
      <c r="X390" s="118"/>
      <c r="Y390" s="121"/>
      <c r="Z390" s="122"/>
      <c r="AA390" s="123"/>
      <c r="AB390" s="178"/>
      <c r="AC390" s="181"/>
      <c r="AD390" s="57"/>
      <c r="AE390" s="108"/>
      <c r="AF390" s="108"/>
    </row>
    <row r="391" spans="1:32" ht="27.75" customHeight="1" thickBot="1" thickTop="1">
      <c r="A391" s="138"/>
      <c r="B391" s="143"/>
      <c r="C391" s="17" t="s">
        <v>19</v>
      </c>
      <c r="D391" s="75">
        <f>D390-Z363</f>
        <v>-74</v>
      </c>
      <c r="E391" s="30">
        <f>D391/Z363</f>
        <v>-0.012131147540983607</v>
      </c>
      <c r="F391" s="124"/>
      <c r="G391" s="125"/>
      <c r="H391" s="124"/>
      <c r="I391" s="125"/>
      <c r="J391" s="124"/>
      <c r="K391" s="125"/>
      <c r="L391" s="124"/>
      <c r="M391" s="125"/>
      <c r="N391" s="126"/>
      <c r="O391" s="127"/>
      <c r="P391" s="126"/>
      <c r="Q391" s="127"/>
      <c r="R391" s="126"/>
      <c r="S391" s="127"/>
      <c r="T391" s="126"/>
      <c r="U391" s="127"/>
      <c r="V391" s="126"/>
      <c r="W391" s="127"/>
      <c r="X391" s="126"/>
      <c r="Y391" s="127"/>
      <c r="Z391" s="128"/>
      <c r="AA391" s="129"/>
      <c r="AB391" s="119"/>
      <c r="AC391" s="109"/>
      <c r="AD391" s="108"/>
      <c r="AE391" s="108"/>
      <c r="AF391" s="108"/>
    </row>
    <row r="392" spans="1:32" ht="27.75" customHeight="1" thickBot="1">
      <c r="A392" s="138"/>
      <c r="B392" s="144"/>
      <c r="C392" s="18" t="s">
        <v>20</v>
      </c>
      <c r="D392" s="67">
        <f>D390-D363</f>
        <v>-1241</v>
      </c>
      <c r="E392" s="31">
        <f>D392/D363</f>
        <v>-0.17077198293656254</v>
      </c>
      <c r="F392" s="130"/>
      <c r="G392" s="131"/>
      <c r="H392" s="130"/>
      <c r="I392" s="131"/>
      <c r="J392" s="130"/>
      <c r="K392" s="131"/>
      <c r="L392" s="130"/>
      <c r="M392" s="131"/>
      <c r="N392" s="130"/>
      <c r="O392" s="131"/>
      <c r="P392" s="130"/>
      <c r="Q392" s="131"/>
      <c r="R392" s="130"/>
      <c r="S392" s="131"/>
      <c r="T392" s="130"/>
      <c r="U392" s="131"/>
      <c r="V392" s="130"/>
      <c r="W392" s="131"/>
      <c r="X392" s="130"/>
      <c r="Y392" s="131"/>
      <c r="Z392" s="130"/>
      <c r="AA392" s="131"/>
      <c r="AB392" s="119"/>
      <c r="AC392" s="43"/>
      <c r="AD392" s="108"/>
      <c r="AE392" s="108"/>
      <c r="AF392" s="108"/>
    </row>
    <row r="393" spans="1:32" ht="27.75" customHeight="1" thickBot="1" thickTop="1">
      <c r="A393" s="138" t="s">
        <v>8</v>
      </c>
      <c r="B393" s="142" t="s">
        <v>18</v>
      </c>
      <c r="C393" s="19"/>
      <c r="D393" s="68">
        <v>282</v>
      </c>
      <c r="E393" s="23" t="s">
        <v>24</v>
      </c>
      <c r="F393" s="132"/>
      <c r="G393" s="133"/>
      <c r="H393" s="132"/>
      <c r="I393" s="133"/>
      <c r="J393" s="132"/>
      <c r="K393" s="133"/>
      <c r="L393" s="132"/>
      <c r="M393" s="133"/>
      <c r="N393" s="132"/>
      <c r="O393" s="133"/>
      <c r="P393" s="132"/>
      <c r="Q393" s="133"/>
      <c r="R393" s="132"/>
      <c r="S393" s="133"/>
      <c r="T393" s="132"/>
      <c r="U393" s="133"/>
      <c r="V393" s="132"/>
      <c r="W393" s="133"/>
      <c r="X393" s="132"/>
      <c r="Y393" s="133"/>
      <c r="Z393" s="134"/>
      <c r="AA393" s="123"/>
      <c r="AB393" s="27">
        <f>D393+F393+H393+J393+L393+N393+P393+R393+T393+V393+X393+Z393</f>
        <v>282</v>
      </c>
      <c r="AC393" s="26"/>
      <c r="AD393" s="29"/>
      <c r="AE393" s="108"/>
      <c r="AF393" s="108"/>
    </row>
    <row r="394" spans="1:32" ht="27.75" customHeight="1" thickBot="1" thickTop="1">
      <c r="A394" s="138"/>
      <c r="B394" s="143"/>
      <c r="C394" s="17" t="s">
        <v>19</v>
      </c>
      <c r="D394" s="75">
        <f>D393-Z366</f>
        <v>12</v>
      </c>
      <c r="E394" s="30">
        <f>D394/Z366</f>
        <v>0.044444444444444446</v>
      </c>
      <c r="F394" s="124"/>
      <c r="G394" s="125"/>
      <c r="H394" s="124"/>
      <c r="I394" s="125"/>
      <c r="J394" s="124"/>
      <c r="K394" s="125"/>
      <c r="L394" s="124"/>
      <c r="M394" s="125"/>
      <c r="N394" s="126"/>
      <c r="O394" s="127"/>
      <c r="P394" s="126"/>
      <c r="Q394" s="127"/>
      <c r="R394" s="126"/>
      <c r="S394" s="127"/>
      <c r="T394" s="126"/>
      <c r="U394" s="127"/>
      <c r="V394" s="126"/>
      <c r="W394" s="127"/>
      <c r="X394" s="126"/>
      <c r="Y394" s="127"/>
      <c r="Z394" s="128"/>
      <c r="AA394" s="129"/>
      <c r="AB394" s="102"/>
      <c r="AC394" s="113"/>
      <c r="AD394" s="114"/>
      <c r="AE394" s="108"/>
      <c r="AF394" s="108"/>
    </row>
    <row r="395" spans="1:32" ht="27.75" customHeight="1" thickBot="1">
      <c r="A395" s="138"/>
      <c r="B395" s="144"/>
      <c r="C395" s="18" t="s">
        <v>20</v>
      </c>
      <c r="D395" s="67">
        <f>D393-D366</f>
        <v>7</v>
      </c>
      <c r="E395" s="31">
        <f>D395/D366</f>
        <v>0.025454545454545455</v>
      </c>
      <c r="F395" s="130"/>
      <c r="G395" s="131"/>
      <c r="H395" s="130"/>
      <c r="I395" s="131"/>
      <c r="J395" s="130"/>
      <c r="K395" s="131"/>
      <c r="L395" s="130"/>
      <c r="M395" s="131"/>
      <c r="N395" s="130"/>
      <c r="O395" s="131"/>
      <c r="P395" s="130"/>
      <c r="Q395" s="131"/>
      <c r="R395" s="130"/>
      <c r="S395" s="131"/>
      <c r="T395" s="130"/>
      <c r="U395" s="131"/>
      <c r="V395" s="130"/>
      <c r="W395" s="131"/>
      <c r="X395" s="130"/>
      <c r="Y395" s="131"/>
      <c r="Z395" s="130"/>
      <c r="AA395" s="131"/>
      <c r="AB395" s="28"/>
      <c r="AC395" s="107"/>
      <c r="AD395" s="3"/>
      <c r="AE395" s="108"/>
      <c r="AF395" s="108"/>
    </row>
    <row r="396" spans="1:32" ht="27.75" customHeight="1" thickBot="1" thickTop="1">
      <c r="A396" s="138" t="s">
        <v>9</v>
      </c>
      <c r="B396" s="142" t="s">
        <v>16</v>
      </c>
      <c r="C396" s="20"/>
      <c r="D396" s="69">
        <v>110</v>
      </c>
      <c r="E396" s="23" t="s">
        <v>24</v>
      </c>
      <c r="F396" s="105"/>
      <c r="G396" s="133"/>
      <c r="H396" s="105"/>
      <c r="I396" s="133"/>
      <c r="J396" s="105"/>
      <c r="K396" s="133"/>
      <c r="L396" s="105"/>
      <c r="M396" s="133"/>
      <c r="N396" s="105"/>
      <c r="O396" s="133"/>
      <c r="P396" s="105"/>
      <c r="Q396" s="133"/>
      <c r="R396" s="105"/>
      <c r="S396" s="133"/>
      <c r="T396" s="105"/>
      <c r="U396" s="133"/>
      <c r="V396" s="105"/>
      <c r="W396" s="133"/>
      <c r="X396" s="105"/>
      <c r="Y396" s="133"/>
      <c r="Z396" s="106"/>
      <c r="AA396" s="123"/>
      <c r="AB396" s="27">
        <f>D396+F396+H396+J396+L396+N396+P396+R396+T396+V396+X396+Z396</f>
        <v>110</v>
      </c>
      <c r="AC396" s="26"/>
      <c r="AD396" s="29"/>
      <c r="AE396" s="108"/>
      <c r="AF396" s="108"/>
    </row>
    <row r="397" spans="1:32" ht="27.75" customHeight="1" thickBot="1" thickTop="1">
      <c r="A397" s="138"/>
      <c r="B397" s="143"/>
      <c r="C397" s="21" t="s">
        <v>19</v>
      </c>
      <c r="D397" s="75">
        <f>D396-Z369</f>
        <v>-1</v>
      </c>
      <c r="E397" s="30">
        <f>D397/Z369</f>
        <v>-0.009009009009009009</v>
      </c>
      <c r="F397" s="124"/>
      <c r="G397" s="125"/>
      <c r="H397" s="124"/>
      <c r="I397" s="125"/>
      <c r="J397" s="124"/>
      <c r="K397" s="125"/>
      <c r="L397" s="124"/>
      <c r="M397" s="125"/>
      <c r="N397" s="126"/>
      <c r="O397" s="127"/>
      <c r="P397" s="126"/>
      <c r="Q397" s="127"/>
      <c r="R397" s="126"/>
      <c r="S397" s="127"/>
      <c r="T397" s="126"/>
      <c r="U397" s="127"/>
      <c r="V397" s="126"/>
      <c r="W397" s="127"/>
      <c r="X397" s="126"/>
      <c r="Y397" s="127"/>
      <c r="Z397" s="128"/>
      <c r="AA397" s="129"/>
      <c r="AB397" s="102"/>
      <c r="AC397" s="113"/>
      <c r="AD397" s="114"/>
      <c r="AE397" s="108"/>
      <c r="AF397" s="108"/>
    </row>
    <row r="398" spans="1:32" ht="27.75" customHeight="1" thickBot="1">
      <c r="A398" s="138"/>
      <c r="B398" s="144"/>
      <c r="C398" s="18" t="s">
        <v>20</v>
      </c>
      <c r="D398" s="67">
        <f>D396-D369</f>
        <v>11</v>
      </c>
      <c r="E398" s="31">
        <f>D398/D369</f>
        <v>0.1111111111111111</v>
      </c>
      <c r="F398" s="130"/>
      <c r="G398" s="131"/>
      <c r="H398" s="130"/>
      <c r="I398" s="131"/>
      <c r="J398" s="130"/>
      <c r="K398" s="131"/>
      <c r="L398" s="130"/>
      <c r="M398" s="131"/>
      <c r="N398" s="130"/>
      <c r="O398" s="131"/>
      <c r="P398" s="130"/>
      <c r="Q398" s="131"/>
      <c r="R398" s="130"/>
      <c r="S398" s="131"/>
      <c r="T398" s="130"/>
      <c r="U398" s="131"/>
      <c r="V398" s="130"/>
      <c r="W398" s="131"/>
      <c r="X398" s="130"/>
      <c r="Y398" s="131"/>
      <c r="Z398" s="130"/>
      <c r="AA398" s="131"/>
      <c r="AB398" s="28"/>
      <c r="AC398" s="113"/>
      <c r="AD398" s="3"/>
      <c r="AE398" s="108"/>
      <c r="AF398" s="108"/>
    </row>
    <row r="399" spans="1:32" ht="27.75" customHeight="1" thickBot="1" thickTop="1">
      <c r="A399" s="138" t="s">
        <v>10</v>
      </c>
      <c r="B399" s="142" t="s">
        <v>17</v>
      </c>
      <c r="C399" s="20"/>
      <c r="D399" s="69">
        <v>0</v>
      </c>
      <c r="E399" s="23" t="s">
        <v>24</v>
      </c>
      <c r="F399" s="105"/>
      <c r="G399" s="133"/>
      <c r="H399" s="105"/>
      <c r="I399" s="133"/>
      <c r="J399" s="105"/>
      <c r="K399" s="133"/>
      <c r="L399" s="105"/>
      <c r="M399" s="133"/>
      <c r="N399" s="105"/>
      <c r="O399" s="133"/>
      <c r="P399" s="105"/>
      <c r="Q399" s="133"/>
      <c r="R399" s="105"/>
      <c r="S399" s="133"/>
      <c r="T399" s="105"/>
      <c r="U399" s="133"/>
      <c r="V399" s="105"/>
      <c r="W399" s="133"/>
      <c r="X399" s="105"/>
      <c r="Y399" s="133"/>
      <c r="Z399" s="106"/>
      <c r="AA399" s="123"/>
      <c r="AB399" s="27">
        <f>D399+F399+H399+J399+L399+N399+P399+R399+T399+V399+X399</f>
        <v>0</v>
      </c>
      <c r="AC399" s="26"/>
      <c r="AD399" s="29"/>
      <c r="AE399" s="108"/>
      <c r="AF399" s="108"/>
    </row>
    <row r="400" spans="1:32" ht="27.75" customHeight="1" thickBot="1" thickTop="1">
      <c r="A400" s="138"/>
      <c r="B400" s="143"/>
      <c r="C400" s="21" t="s">
        <v>19</v>
      </c>
      <c r="D400" s="75">
        <f>D399-Z372</f>
        <v>0</v>
      </c>
      <c r="E400" s="30"/>
      <c r="F400" s="124"/>
      <c r="G400" s="125"/>
      <c r="H400" s="124"/>
      <c r="I400" s="125"/>
      <c r="J400" s="124"/>
      <c r="K400" s="125"/>
      <c r="L400" s="124"/>
      <c r="M400" s="125"/>
      <c r="N400" s="126"/>
      <c r="O400" s="127"/>
      <c r="P400" s="126"/>
      <c r="Q400" s="127"/>
      <c r="R400" s="126"/>
      <c r="S400" s="127"/>
      <c r="T400" s="126"/>
      <c r="U400" s="127"/>
      <c r="V400" s="126"/>
      <c r="W400" s="127"/>
      <c r="X400" s="126"/>
      <c r="Y400" s="127"/>
      <c r="Z400" s="128"/>
      <c r="AA400" s="128"/>
      <c r="AB400" s="28"/>
      <c r="AC400" s="120"/>
      <c r="AD400" s="114"/>
      <c r="AE400" s="108"/>
      <c r="AF400" s="108"/>
    </row>
    <row r="401" spans="1:32" ht="27.75" customHeight="1" thickBot="1" thickTop="1">
      <c r="A401" s="138"/>
      <c r="B401" s="144"/>
      <c r="C401" s="18" t="s">
        <v>20</v>
      </c>
      <c r="D401" s="67">
        <f>D399-D372</f>
        <v>0</v>
      </c>
      <c r="E401" s="31"/>
      <c r="F401" s="130"/>
      <c r="G401" s="131"/>
      <c r="H401" s="130"/>
      <c r="I401" s="131"/>
      <c r="J401" s="130"/>
      <c r="K401" s="131"/>
      <c r="L401" s="130"/>
      <c r="M401" s="131"/>
      <c r="N401" s="130"/>
      <c r="O401" s="131"/>
      <c r="P401" s="130"/>
      <c r="Q401" s="131"/>
      <c r="R401" s="130"/>
      <c r="S401" s="131"/>
      <c r="T401" s="130"/>
      <c r="U401" s="131"/>
      <c r="V401" s="130"/>
      <c r="W401" s="131"/>
      <c r="X401" s="130"/>
      <c r="Y401" s="131"/>
      <c r="Z401" s="128"/>
      <c r="AA401" s="128"/>
      <c r="AB401" s="28"/>
      <c r="AC401" s="107"/>
      <c r="AD401" s="3"/>
      <c r="AE401" s="108"/>
      <c r="AF401" s="108"/>
    </row>
    <row r="402" spans="1:32" ht="27.75" customHeight="1" thickBot="1" thickTop="1">
      <c r="A402" s="138" t="s">
        <v>11</v>
      </c>
      <c r="B402" s="142" t="s">
        <v>15</v>
      </c>
      <c r="C402" s="20"/>
      <c r="D402" s="69">
        <v>76</v>
      </c>
      <c r="E402" s="23" t="s">
        <v>24</v>
      </c>
      <c r="F402" s="105"/>
      <c r="G402" s="133"/>
      <c r="H402" s="105"/>
      <c r="I402" s="133"/>
      <c r="J402" s="105"/>
      <c r="K402" s="133"/>
      <c r="L402" s="105"/>
      <c r="M402" s="133"/>
      <c r="N402" s="105"/>
      <c r="O402" s="133"/>
      <c r="P402" s="105"/>
      <c r="Q402" s="133"/>
      <c r="R402" s="105"/>
      <c r="S402" s="133"/>
      <c r="T402" s="105"/>
      <c r="U402" s="133"/>
      <c r="V402" s="105"/>
      <c r="W402" s="133"/>
      <c r="X402" s="105"/>
      <c r="Y402" s="133"/>
      <c r="Z402" s="106"/>
      <c r="AA402" s="123"/>
      <c r="AB402" s="27">
        <f>D402+F402+H402+J402+L402+N402+P402+R402+T402+V402+X402+Z402</f>
        <v>76</v>
      </c>
      <c r="AC402" s="26"/>
      <c r="AD402" s="29"/>
      <c r="AE402" s="108"/>
      <c r="AF402" s="108"/>
    </row>
    <row r="403" spans="1:32" ht="27.75" customHeight="1" thickBot="1" thickTop="1">
      <c r="A403" s="138"/>
      <c r="B403" s="143"/>
      <c r="C403" s="21" t="s">
        <v>19</v>
      </c>
      <c r="D403" s="75">
        <f>D402-Z375</f>
        <v>-32</v>
      </c>
      <c r="E403" s="30">
        <f>D403/Z375</f>
        <v>-0.2962962962962963</v>
      </c>
      <c r="F403" s="124"/>
      <c r="G403" s="125"/>
      <c r="H403" s="124"/>
      <c r="I403" s="125"/>
      <c r="J403" s="124"/>
      <c r="K403" s="125"/>
      <c r="L403" s="124"/>
      <c r="M403" s="125"/>
      <c r="N403" s="126"/>
      <c r="O403" s="127"/>
      <c r="P403" s="126"/>
      <c r="Q403" s="127"/>
      <c r="R403" s="126"/>
      <c r="S403" s="127"/>
      <c r="T403" s="126"/>
      <c r="U403" s="127"/>
      <c r="V403" s="126"/>
      <c r="W403" s="127"/>
      <c r="X403" s="126"/>
      <c r="Y403" s="127"/>
      <c r="Z403" s="128"/>
      <c r="AA403" s="135"/>
      <c r="AB403" s="102"/>
      <c r="AC403" s="12"/>
      <c r="AD403" s="114"/>
      <c r="AE403" s="108"/>
      <c r="AF403" s="108"/>
    </row>
    <row r="404" spans="1:32" ht="27.75" customHeight="1" thickBot="1">
      <c r="A404" s="138"/>
      <c r="B404" s="144"/>
      <c r="C404" s="18" t="s">
        <v>20</v>
      </c>
      <c r="D404" s="67">
        <f>D402-D375</f>
        <v>-126</v>
      </c>
      <c r="E404" s="31">
        <f>D404/D375</f>
        <v>-0.6237623762376238</v>
      </c>
      <c r="F404" s="130"/>
      <c r="G404" s="131"/>
      <c r="H404" s="130"/>
      <c r="I404" s="131"/>
      <c r="J404" s="130"/>
      <c r="K404" s="131"/>
      <c r="L404" s="130"/>
      <c r="M404" s="131"/>
      <c r="N404" s="130"/>
      <c r="O404" s="131"/>
      <c r="P404" s="130"/>
      <c r="Q404" s="131"/>
      <c r="R404" s="130"/>
      <c r="S404" s="131"/>
      <c r="T404" s="130"/>
      <c r="U404" s="131"/>
      <c r="V404" s="130"/>
      <c r="W404" s="131"/>
      <c r="X404" s="130"/>
      <c r="Y404" s="131"/>
      <c r="Z404" s="130"/>
      <c r="AA404" s="131"/>
      <c r="AB404" s="119"/>
      <c r="AC404" s="109"/>
      <c r="AD404" s="108"/>
      <c r="AE404" s="108"/>
      <c r="AF404" s="108"/>
    </row>
    <row r="405" spans="1:32" ht="27.75" customHeight="1" thickBot="1">
      <c r="A405" s="168" t="s">
        <v>12</v>
      </c>
      <c r="B405" s="201"/>
      <c r="C405" s="201"/>
      <c r="D405" s="201"/>
      <c r="E405" s="201"/>
      <c r="F405" s="201"/>
      <c r="G405" s="201"/>
      <c r="H405" s="201"/>
      <c r="I405" s="201"/>
      <c r="J405" s="201"/>
      <c r="K405" s="201"/>
      <c r="L405" s="201"/>
      <c r="M405" s="201"/>
      <c r="N405" s="201"/>
      <c r="O405" s="201"/>
      <c r="P405" s="201"/>
      <c r="Q405" s="201"/>
      <c r="R405" s="201"/>
      <c r="S405" s="201"/>
      <c r="T405" s="201"/>
      <c r="U405" s="201"/>
      <c r="V405" s="201"/>
      <c r="W405" s="201"/>
      <c r="X405" s="201"/>
      <c r="Y405" s="201"/>
      <c r="Z405" s="201"/>
      <c r="AA405" s="201"/>
      <c r="AB405" s="119"/>
      <c r="AC405" s="109"/>
      <c r="AD405" s="108"/>
      <c r="AE405" s="108"/>
      <c r="AF405" s="108"/>
    </row>
    <row r="406" spans="1:32" ht="27.75" customHeight="1" thickBot="1">
      <c r="A406" s="138" t="s">
        <v>13</v>
      </c>
      <c r="B406" s="142" t="s">
        <v>14</v>
      </c>
      <c r="C406" s="5"/>
      <c r="D406" s="69">
        <v>104</v>
      </c>
      <c r="E406" s="23" t="s">
        <v>24</v>
      </c>
      <c r="F406" s="105"/>
      <c r="G406" s="133"/>
      <c r="H406" s="105"/>
      <c r="I406" s="133"/>
      <c r="J406" s="105"/>
      <c r="K406" s="133"/>
      <c r="L406" s="105"/>
      <c r="M406" s="133"/>
      <c r="N406" s="105"/>
      <c r="O406" s="133"/>
      <c r="P406" s="105"/>
      <c r="Q406" s="133"/>
      <c r="R406" s="105"/>
      <c r="S406" s="133"/>
      <c r="T406" s="105"/>
      <c r="U406" s="133"/>
      <c r="V406" s="105"/>
      <c r="W406" s="133"/>
      <c r="X406" s="105"/>
      <c r="Y406" s="133"/>
      <c r="Z406" s="136"/>
      <c r="AA406" s="137"/>
      <c r="AB406" s="119"/>
      <c r="AC406" s="109"/>
      <c r="AD406" s="108"/>
      <c r="AE406" s="108"/>
      <c r="AF406" s="108"/>
    </row>
    <row r="407" spans="1:32" ht="27.75" customHeight="1" thickBot="1" thickTop="1">
      <c r="A407" s="138"/>
      <c r="B407" s="143"/>
      <c r="C407" s="21" t="s">
        <v>19</v>
      </c>
      <c r="D407" s="75">
        <f>D406-Z379</f>
        <v>23</v>
      </c>
      <c r="E407" s="30">
        <f>D407/Z379</f>
        <v>0.2839506172839506</v>
      </c>
      <c r="F407" s="124"/>
      <c r="G407" s="125"/>
      <c r="H407" s="124"/>
      <c r="I407" s="125"/>
      <c r="J407" s="124"/>
      <c r="K407" s="125"/>
      <c r="L407" s="124"/>
      <c r="M407" s="125"/>
      <c r="N407" s="126"/>
      <c r="O407" s="127"/>
      <c r="P407" s="126"/>
      <c r="Q407" s="127"/>
      <c r="R407" s="126"/>
      <c r="S407" s="127"/>
      <c r="T407" s="126"/>
      <c r="U407" s="127"/>
      <c r="V407" s="126"/>
      <c r="W407" s="127"/>
      <c r="X407" s="126"/>
      <c r="Y407" s="127"/>
      <c r="Z407" s="128"/>
      <c r="AA407" s="135"/>
      <c r="AB407" s="119"/>
      <c r="AC407" s="109"/>
      <c r="AD407" s="108"/>
      <c r="AE407" s="108"/>
      <c r="AF407" s="108"/>
    </row>
    <row r="408" spans="1:32" ht="27.75" customHeight="1" thickBot="1">
      <c r="A408" s="138"/>
      <c r="B408" s="144"/>
      <c r="C408" s="18" t="s">
        <v>20</v>
      </c>
      <c r="D408" s="67">
        <f>D406-D379</f>
        <v>-169</v>
      </c>
      <c r="E408" s="31">
        <f>D408/D379</f>
        <v>-0.6190476190476191</v>
      </c>
      <c r="F408" s="130"/>
      <c r="G408" s="131"/>
      <c r="H408" s="130"/>
      <c r="I408" s="131"/>
      <c r="J408" s="130"/>
      <c r="K408" s="131"/>
      <c r="L408" s="130"/>
      <c r="M408" s="131"/>
      <c r="N408" s="130"/>
      <c r="O408" s="131"/>
      <c r="P408" s="130"/>
      <c r="Q408" s="131"/>
      <c r="R408" s="130"/>
      <c r="S408" s="131"/>
      <c r="T408" s="130"/>
      <c r="U408" s="131"/>
      <c r="V408" s="130"/>
      <c r="W408" s="131"/>
      <c r="X408" s="130"/>
      <c r="Y408" s="131"/>
      <c r="Z408" s="130"/>
      <c r="AA408" s="131"/>
      <c r="AB408" s="119"/>
      <c r="AC408" s="109"/>
      <c r="AD408" s="108"/>
      <c r="AE408" s="108"/>
      <c r="AF408" s="108"/>
    </row>
    <row r="409" spans="1:32" ht="12.75">
      <c r="A409" s="108"/>
      <c r="B409" s="108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  <c r="V409" s="108"/>
      <c r="W409" s="108"/>
      <c r="X409" s="108"/>
      <c r="Y409" s="108"/>
      <c r="Z409" s="108"/>
      <c r="AA409" s="108"/>
      <c r="AB409" s="108"/>
      <c r="AC409" s="108"/>
      <c r="AD409" s="108"/>
      <c r="AE409" s="108"/>
      <c r="AF409" s="108"/>
    </row>
    <row r="410" spans="1:32" ht="12.75">
      <c r="A410" s="108"/>
      <c r="B410" s="108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  <c r="V410" s="108"/>
      <c r="W410" s="108"/>
      <c r="X410" s="108"/>
      <c r="Y410" s="108"/>
      <c r="Z410" s="108"/>
      <c r="AA410" s="108"/>
      <c r="AB410" s="108"/>
      <c r="AC410" s="108"/>
      <c r="AD410" s="108"/>
      <c r="AE410" s="108"/>
      <c r="AF410" s="108"/>
    </row>
    <row r="411" spans="1:32" ht="12.75">
      <c r="A411" s="108"/>
      <c r="B411" s="108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  <c r="AB411" s="108"/>
      <c r="AC411" s="108"/>
      <c r="AD411" s="108"/>
      <c r="AE411" s="108"/>
      <c r="AF411" s="108"/>
    </row>
    <row r="412" spans="1:32" ht="12.75">
      <c r="A412" s="108"/>
      <c r="B412" s="108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  <c r="V412" s="108"/>
      <c r="W412" s="108"/>
      <c r="X412" s="108"/>
      <c r="Y412" s="108"/>
      <c r="Z412" s="108"/>
      <c r="AA412" s="108"/>
      <c r="AB412" s="108"/>
      <c r="AC412" s="108"/>
      <c r="AD412" s="108"/>
      <c r="AE412" s="108"/>
      <c r="AF412" s="108"/>
    </row>
    <row r="413" spans="1:32" ht="12.75">
      <c r="A413" s="108"/>
      <c r="B413" s="108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  <c r="V413" s="108"/>
      <c r="W413" s="108"/>
      <c r="X413" s="108"/>
      <c r="Y413" s="108"/>
      <c r="Z413" s="108"/>
      <c r="AA413" s="108"/>
      <c r="AB413" s="108"/>
      <c r="AC413" s="108"/>
      <c r="AD413" s="108"/>
      <c r="AE413" s="108"/>
      <c r="AF413" s="108"/>
    </row>
    <row r="414" spans="1:32" ht="12.75">
      <c r="A414" s="108"/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  <c r="V414" s="108"/>
      <c r="W414" s="108"/>
      <c r="X414" s="108"/>
      <c r="Y414" s="108"/>
      <c r="Z414" s="108"/>
      <c r="AA414" s="108"/>
      <c r="AB414" s="108"/>
      <c r="AC414" s="108"/>
      <c r="AD414" s="108"/>
      <c r="AE414" s="108"/>
      <c r="AF414" s="108"/>
    </row>
    <row r="415" spans="1:32" ht="12.75">
      <c r="A415" s="108"/>
      <c r="B415" s="108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  <c r="V415" s="108"/>
      <c r="W415" s="108"/>
      <c r="X415" s="108"/>
      <c r="Y415" s="108"/>
      <c r="Z415" s="108"/>
      <c r="AA415" s="108"/>
      <c r="AB415" s="108"/>
      <c r="AC415" s="108"/>
      <c r="AD415" s="108"/>
      <c r="AE415" s="108"/>
      <c r="AF415" s="108"/>
    </row>
    <row r="416" spans="1:32" ht="12.75">
      <c r="A416" s="108"/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  <c r="V416" s="108"/>
      <c r="W416" s="108"/>
      <c r="X416" s="108"/>
      <c r="Y416" s="108"/>
      <c r="Z416" s="108"/>
      <c r="AA416" s="108"/>
      <c r="AB416" s="108"/>
      <c r="AC416" s="108"/>
      <c r="AD416" s="108"/>
      <c r="AE416" s="108"/>
      <c r="AF416" s="108"/>
    </row>
    <row r="417" spans="1:32" ht="12.75">
      <c r="A417" s="108"/>
      <c r="B417" s="108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  <c r="V417" s="108"/>
      <c r="W417" s="108"/>
      <c r="X417" s="108"/>
      <c r="Y417" s="108"/>
      <c r="Z417" s="108"/>
      <c r="AA417" s="108"/>
      <c r="AB417" s="108"/>
      <c r="AC417" s="108"/>
      <c r="AD417" s="108"/>
      <c r="AE417" s="108"/>
      <c r="AF417" s="108"/>
    </row>
    <row r="418" spans="1:32" ht="12.75">
      <c r="A418" s="108"/>
      <c r="B418" s="108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  <c r="V418" s="108"/>
      <c r="W418" s="108"/>
      <c r="X418" s="108"/>
      <c r="Y418" s="108"/>
      <c r="Z418" s="108"/>
      <c r="AA418" s="108"/>
      <c r="AB418" s="108"/>
      <c r="AC418" s="108"/>
      <c r="AD418" s="108"/>
      <c r="AE418" s="108"/>
      <c r="AF418" s="108"/>
    </row>
    <row r="419" spans="1:32" ht="12.75">
      <c r="A419" s="108"/>
      <c r="B419" s="108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  <c r="V419" s="108"/>
      <c r="W419" s="108"/>
      <c r="X419" s="108"/>
      <c r="Y419" s="108"/>
      <c r="Z419" s="108"/>
      <c r="AA419" s="108"/>
      <c r="AB419" s="108"/>
      <c r="AC419" s="108"/>
      <c r="AD419" s="108"/>
      <c r="AE419" s="108"/>
      <c r="AF419" s="108"/>
    </row>
    <row r="420" spans="1:32" ht="12.75">
      <c r="A420" s="108"/>
      <c r="B420" s="108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  <c r="V420" s="108"/>
      <c r="W420" s="108"/>
      <c r="X420" s="108"/>
      <c r="Y420" s="108"/>
      <c r="Z420" s="108"/>
      <c r="AA420" s="108"/>
      <c r="AB420" s="108"/>
      <c r="AC420" s="108"/>
      <c r="AD420" s="108"/>
      <c r="AE420" s="108"/>
      <c r="AF420" s="108"/>
    </row>
    <row r="421" spans="1:32" ht="12.75">
      <c r="A421" s="108"/>
      <c r="B421" s="108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  <c r="V421" s="108"/>
      <c r="W421" s="108"/>
      <c r="X421" s="108"/>
      <c r="Y421" s="108"/>
      <c r="Z421" s="108"/>
      <c r="AA421" s="108"/>
      <c r="AB421" s="108"/>
      <c r="AC421" s="108"/>
      <c r="AD421" s="108"/>
      <c r="AE421" s="108"/>
      <c r="AF421" s="108"/>
    </row>
    <row r="422" spans="1:32" ht="12.75">
      <c r="A422" s="108"/>
      <c r="B422" s="108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  <c r="AA422" s="108"/>
      <c r="AB422" s="108"/>
      <c r="AC422" s="108"/>
      <c r="AD422" s="108"/>
      <c r="AE422" s="108"/>
      <c r="AF422" s="108"/>
    </row>
    <row r="423" spans="1:32" ht="12.75">
      <c r="A423" s="108"/>
      <c r="B423" s="108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  <c r="AA423" s="108"/>
      <c r="AB423" s="108"/>
      <c r="AC423" s="108"/>
      <c r="AD423" s="108"/>
      <c r="AE423" s="108"/>
      <c r="AF423" s="108"/>
    </row>
    <row r="424" spans="1:32" ht="12.75">
      <c r="A424" s="108"/>
      <c r="B424" s="108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  <c r="AA424" s="108"/>
      <c r="AB424" s="108"/>
      <c r="AC424" s="108"/>
      <c r="AD424" s="108"/>
      <c r="AE424" s="108"/>
      <c r="AF424" s="108"/>
    </row>
    <row r="425" spans="1:32" ht="12.75">
      <c r="A425" s="108"/>
      <c r="B425" s="108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  <c r="V425" s="108"/>
      <c r="W425" s="108"/>
      <c r="X425" s="108"/>
      <c r="Y425" s="108"/>
      <c r="Z425" s="108"/>
      <c r="AA425" s="108"/>
      <c r="AB425" s="108"/>
      <c r="AC425" s="108"/>
      <c r="AD425" s="108"/>
      <c r="AE425" s="108"/>
      <c r="AF425" s="108"/>
    </row>
    <row r="426" spans="1:32" ht="12.75">
      <c r="A426" s="108"/>
      <c r="B426" s="108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  <c r="AA426" s="108"/>
      <c r="AB426" s="108"/>
      <c r="AC426" s="108"/>
      <c r="AD426" s="108"/>
      <c r="AE426" s="108"/>
      <c r="AF426" s="108"/>
    </row>
    <row r="427" spans="1:32" ht="12.75">
      <c r="A427" s="108"/>
      <c r="B427" s="108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  <c r="AA427" s="108"/>
      <c r="AB427" s="108"/>
      <c r="AC427" s="108"/>
      <c r="AD427" s="108"/>
      <c r="AE427" s="108"/>
      <c r="AF427" s="108"/>
    </row>
    <row r="428" spans="1:32" ht="12.75">
      <c r="A428" s="108"/>
      <c r="B428" s="108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108"/>
      <c r="V428" s="108"/>
      <c r="W428" s="108"/>
      <c r="X428" s="108"/>
      <c r="Y428" s="108"/>
      <c r="Z428" s="108"/>
      <c r="AA428" s="108"/>
      <c r="AB428" s="108"/>
      <c r="AC428" s="108"/>
      <c r="AD428" s="108"/>
      <c r="AE428" s="108"/>
      <c r="AF428" s="108"/>
    </row>
    <row r="429" spans="1:32" ht="12.75">
      <c r="A429" s="108"/>
      <c r="B429" s="108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  <c r="V429" s="108"/>
      <c r="W429" s="108"/>
      <c r="X429" s="108"/>
      <c r="Y429" s="108"/>
      <c r="Z429" s="108"/>
      <c r="AA429" s="108"/>
      <c r="AB429" s="108"/>
      <c r="AC429" s="108"/>
      <c r="AD429" s="108"/>
      <c r="AE429" s="108"/>
      <c r="AF429" s="108"/>
    </row>
    <row r="430" spans="1:32" ht="12.75">
      <c r="A430" s="108"/>
      <c r="B430" s="108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  <c r="V430" s="108"/>
      <c r="W430" s="108"/>
      <c r="X430" s="108"/>
      <c r="Y430" s="108"/>
      <c r="Z430" s="108"/>
      <c r="AA430" s="108"/>
      <c r="AB430" s="108"/>
      <c r="AC430" s="108"/>
      <c r="AD430" s="108"/>
      <c r="AE430" s="108"/>
      <c r="AF430" s="108"/>
    </row>
    <row r="431" spans="1:32" ht="12.75">
      <c r="A431" s="108"/>
      <c r="B431" s="108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  <c r="V431" s="108"/>
      <c r="W431" s="108"/>
      <c r="X431" s="108"/>
      <c r="Y431" s="108"/>
      <c r="Z431" s="108"/>
      <c r="AA431" s="108"/>
      <c r="AB431" s="108"/>
      <c r="AC431" s="108"/>
      <c r="AD431" s="108"/>
      <c r="AE431" s="108"/>
      <c r="AF431" s="108"/>
    </row>
    <row r="432" spans="1:32" ht="12.75">
      <c r="A432" s="108"/>
      <c r="B432" s="108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  <c r="V432" s="108"/>
      <c r="W432" s="108"/>
      <c r="X432" s="108"/>
      <c r="Y432" s="108"/>
      <c r="Z432" s="108"/>
      <c r="AA432" s="108"/>
      <c r="AB432" s="108"/>
      <c r="AC432" s="108"/>
      <c r="AD432" s="108"/>
      <c r="AE432" s="108"/>
      <c r="AF432" s="108"/>
    </row>
    <row r="433" spans="1:32" ht="12.75">
      <c r="A433" s="108"/>
      <c r="B433" s="108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  <c r="V433" s="108"/>
      <c r="W433" s="108"/>
      <c r="X433" s="108"/>
      <c r="Y433" s="108"/>
      <c r="Z433" s="108"/>
      <c r="AA433" s="108"/>
      <c r="AB433" s="108"/>
      <c r="AC433" s="108"/>
      <c r="AD433" s="108"/>
      <c r="AE433" s="108"/>
      <c r="AF433" s="108"/>
    </row>
    <row r="434" spans="1:32" ht="12.75">
      <c r="A434" s="108"/>
      <c r="B434" s="108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  <c r="V434" s="108"/>
      <c r="W434" s="108"/>
      <c r="X434" s="108"/>
      <c r="Y434" s="108"/>
      <c r="Z434" s="108"/>
      <c r="AA434" s="108"/>
      <c r="AB434" s="108"/>
      <c r="AC434" s="108"/>
      <c r="AD434" s="108"/>
      <c r="AE434" s="108"/>
      <c r="AF434" s="108"/>
    </row>
    <row r="435" spans="1:32" ht="12.75">
      <c r="A435" s="108"/>
      <c r="B435" s="108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  <c r="U435" s="108"/>
      <c r="V435" s="108"/>
      <c r="W435" s="108"/>
      <c r="X435" s="108"/>
      <c r="Y435" s="108"/>
      <c r="Z435" s="108"/>
      <c r="AA435" s="108"/>
      <c r="AB435" s="108"/>
      <c r="AC435" s="108"/>
      <c r="AD435" s="108"/>
      <c r="AE435" s="108"/>
      <c r="AF435" s="108"/>
    </row>
    <row r="436" spans="1:32" ht="12.75">
      <c r="A436" s="108"/>
      <c r="B436" s="108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108"/>
      <c r="V436" s="108"/>
      <c r="W436" s="108"/>
      <c r="X436" s="108"/>
      <c r="Y436" s="108"/>
      <c r="Z436" s="108"/>
      <c r="AA436" s="108"/>
      <c r="AB436" s="108"/>
      <c r="AC436" s="108"/>
      <c r="AD436" s="108"/>
      <c r="AE436" s="108"/>
      <c r="AF436" s="108"/>
    </row>
    <row r="437" spans="1:32" ht="12.75">
      <c r="A437" s="108"/>
      <c r="B437" s="108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108"/>
      <c r="V437" s="108"/>
      <c r="W437" s="108"/>
      <c r="X437" s="108"/>
      <c r="Y437" s="108"/>
      <c r="Z437" s="108"/>
      <c r="AA437" s="108"/>
      <c r="AB437" s="108"/>
      <c r="AC437" s="108"/>
      <c r="AD437" s="108"/>
      <c r="AE437" s="108"/>
      <c r="AF437" s="108"/>
    </row>
    <row r="438" spans="1:32" ht="12.75">
      <c r="A438" s="108"/>
      <c r="B438" s="108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  <c r="AA438" s="108"/>
      <c r="AB438" s="108"/>
      <c r="AC438" s="108"/>
      <c r="AD438" s="108"/>
      <c r="AE438" s="108"/>
      <c r="AF438" s="108"/>
    </row>
    <row r="439" spans="1:32" ht="12.75">
      <c r="A439" s="108"/>
      <c r="B439" s="108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  <c r="Z439" s="108"/>
      <c r="AA439" s="108"/>
      <c r="AB439" s="108"/>
      <c r="AC439" s="108"/>
      <c r="AD439" s="108"/>
      <c r="AE439" s="108"/>
      <c r="AF439" s="108"/>
    </row>
    <row r="440" spans="1:32" ht="12.75">
      <c r="A440" s="108"/>
      <c r="B440" s="108"/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  <c r="V440" s="108"/>
      <c r="W440" s="108"/>
      <c r="X440" s="108"/>
      <c r="Y440" s="108"/>
      <c r="Z440" s="108"/>
      <c r="AA440" s="108"/>
      <c r="AB440" s="108"/>
      <c r="AC440" s="108"/>
      <c r="AD440" s="108"/>
      <c r="AE440" s="108"/>
      <c r="AF440" s="108"/>
    </row>
    <row r="441" spans="1:32" ht="12.75">
      <c r="A441" s="108"/>
      <c r="B441" s="108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  <c r="V441" s="108"/>
      <c r="W441" s="108"/>
      <c r="X441" s="108"/>
      <c r="Y441" s="108"/>
      <c r="Z441" s="108"/>
      <c r="AA441" s="108"/>
      <c r="AB441" s="108"/>
      <c r="AC441" s="108"/>
      <c r="AD441" s="108"/>
      <c r="AE441" s="108"/>
      <c r="AF441" s="108"/>
    </row>
    <row r="442" spans="1:32" ht="12.75">
      <c r="A442" s="108"/>
      <c r="B442" s="108"/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  <c r="V442" s="108"/>
      <c r="W442" s="108"/>
      <c r="X442" s="108"/>
      <c r="Y442" s="108"/>
      <c r="Z442" s="108"/>
      <c r="AA442" s="108"/>
      <c r="AB442" s="108"/>
      <c r="AC442" s="108"/>
      <c r="AD442" s="108"/>
      <c r="AE442" s="108"/>
      <c r="AF442" s="108"/>
    </row>
    <row r="443" spans="1:32" ht="12.75">
      <c r="A443" s="108"/>
      <c r="B443" s="108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  <c r="V443" s="108"/>
      <c r="W443" s="108"/>
      <c r="X443" s="108"/>
      <c r="Y443" s="108"/>
      <c r="Z443" s="108"/>
      <c r="AA443" s="108"/>
      <c r="AB443" s="108"/>
      <c r="AC443" s="108"/>
      <c r="AD443" s="108"/>
      <c r="AE443" s="108"/>
      <c r="AF443" s="108"/>
    </row>
    <row r="444" spans="1:32" ht="12.75">
      <c r="A444" s="108"/>
      <c r="B444" s="108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  <c r="V444" s="108"/>
      <c r="W444" s="108"/>
      <c r="X444" s="108"/>
      <c r="Y444" s="108"/>
      <c r="Z444" s="108"/>
      <c r="AA444" s="108"/>
      <c r="AB444" s="108"/>
      <c r="AC444" s="108"/>
      <c r="AD444" s="108"/>
      <c r="AE444" s="108"/>
      <c r="AF444" s="108"/>
    </row>
    <row r="445" spans="1:32" ht="12.75">
      <c r="A445" s="108"/>
      <c r="B445" s="108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  <c r="V445" s="108"/>
      <c r="W445" s="108"/>
      <c r="X445" s="108"/>
      <c r="Y445" s="108"/>
      <c r="Z445" s="108"/>
      <c r="AA445" s="108"/>
      <c r="AB445" s="108"/>
      <c r="AC445" s="108"/>
      <c r="AD445" s="108"/>
      <c r="AE445" s="108"/>
      <c r="AF445" s="108"/>
    </row>
    <row r="446" spans="1:32" ht="12.75">
      <c r="A446" s="108"/>
      <c r="B446" s="108"/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  <c r="V446" s="108"/>
      <c r="W446" s="108"/>
      <c r="X446" s="108"/>
      <c r="Y446" s="108"/>
      <c r="Z446" s="108"/>
      <c r="AA446" s="108"/>
      <c r="AB446" s="108"/>
      <c r="AC446" s="108"/>
      <c r="AD446" s="108"/>
      <c r="AE446" s="108"/>
      <c r="AF446" s="108"/>
    </row>
    <row r="447" spans="1:32" ht="12.75">
      <c r="A447" s="108"/>
      <c r="B447" s="108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  <c r="V447" s="108"/>
      <c r="W447" s="108"/>
      <c r="X447" s="108"/>
      <c r="Y447" s="108"/>
      <c r="Z447" s="108"/>
      <c r="AA447" s="108"/>
      <c r="AB447" s="108"/>
      <c r="AC447" s="108"/>
      <c r="AD447" s="108"/>
      <c r="AE447" s="108"/>
      <c r="AF447" s="108"/>
    </row>
    <row r="448" spans="1:32" ht="12.75">
      <c r="A448" s="108"/>
      <c r="B448" s="108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  <c r="V448" s="108"/>
      <c r="W448" s="108"/>
      <c r="X448" s="108"/>
      <c r="Y448" s="108"/>
      <c r="Z448" s="108"/>
      <c r="AA448" s="108"/>
      <c r="AB448" s="108"/>
      <c r="AC448" s="108"/>
      <c r="AD448" s="108"/>
      <c r="AE448" s="108"/>
      <c r="AF448" s="108"/>
    </row>
    <row r="449" spans="1:32" ht="12.75">
      <c r="A449" s="108"/>
      <c r="B449" s="108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  <c r="Z449" s="108"/>
      <c r="AA449" s="108"/>
      <c r="AB449" s="108"/>
      <c r="AC449" s="108"/>
      <c r="AD449" s="108"/>
      <c r="AE449" s="108"/>
      <c r="AF449" s="108"/>
    </row>
    <row r="450" spans="1:32" ht="12.75">
      <c r="A450" s="108"/>
      <c r="B450" s="108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  <c r="V450" s="108"/>
      <c r="W450" s="108"/>
      <c r="X450" s="108"/>
      <c r="Y450" s="108"/>
      <c r="Z450" s="108"/>
      <c r="AA450" s="108"/>
      <c r="AB450" s="108"/>
      <c r="AC450" s="108"/>
      <c r="AD450" s="108"/>
      <c r="AE450" s="108"/>
      <c r="AF450" s="108"/>
    </row>
    <row r="451" spans="1:32" ht="12.75">
      <c r="A451" s="108"/>
      <c r="B451" s="108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  <c r="Z451" s="108"/>
      <c r="AA451" s="108"/>
      <c r="AB451" s="108"/>
      <c r="AC451" s="108"/>
      <c r="AD451" s="108"/>
      <c r="AE451" s="108"/>
      <c r="AF451" s="108"/>
    </row>
    <row r="452" spans="1:32" ht="12.75">
      <c r="A452" s="108"/>
      <c r="B452" s="108"/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U452" s="108"/>
      <c r="V452" s="108"/>
      <c r="W452" s="108"/>
      <c r="X452" s="108"/>
      <c r="Y452" s="108"/>
      <c r="Z452" s="108"/>
      <c r="AA452" s="108"/>
      <c r="AB452" s="108"/>
      <c r="AC452" s="108"/>
      <c r="AD452" s="108"/>
      <c r="AE452" s="108"/>
      <c r="AF452" s="108"/>
    </row>
    <row r="453" spans="1:32" ht="12.75">
      <c r="A453" s="108"/>
      <c r="B453" s="108"/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  <c r="U453" s="108"/>
      <c r="V453" s="108"/>
      <c r="W453" s="108"/>
      <c r="X453" s="108"/>
      <c r="Y453" s="108"/>
      <c r="Z453" s="108"/>
      <c r="AA453" s="108"/>
      <c r="AB453" s="108"/>
      <c r="AC453" s="108"/>
      <c r="AD453" s="108"/>
      <c r="AE453" s="108"/>
      <c r="AF453" s="108"/>
    </row>
    <row r="454" spans="1:32" ht="12.75">
      <c r="A454" s="108"/>
      <c r="B454" s="108"/>
      <c r="C454" s="108"/>
      <c r="D454" s="108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U454" s="108"/>
      <c r="V454" s="108"/>
      <c r="W454" s="108"/>
      <c r="X454" s="108"/>
      <c r="Y454" s="108"/>
      <c r="Z454" s="108"/>
      <c r="AA454" s="108"/>
      <c r="AB454" s="108"/>
      <c r="AC454" s="108"/>
      <c r="AD454" s="108"/>
      <c r="AE454" s="108"/>
      <c r="AF454" s="108"/>
    </row>
    <row r="455" spans="1:32" ht="12.75">
      <c r="A455" s="108"/>
      <c r="B455" s="108"/>
      <c r="C455" s="108"/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  <c r="U455" s="108"/>
      <c r="V455" s="108"/>
      <c r="W455" s="108"/>
      <c r="X455" s="108"/>
      <c r="Y455" s="108"/>
      <c r="Z455" s="108"/>
      <c r="AA455" s="108"/>
      <c r="AB455" s="108"/>
      <c r="AC455" s="108"/>
      <c r="AD455" s="108"/>
      <c r="AE455" s="108"/>
      <c r="AF455" s="108"/>
    </row>
    <row r="456" spans="1:32" ht="12.75">
      <c r="A456" s="108"/>
      <c r="B456" s="108"/>
      <c r="C456" s="108"/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  <c r="U456" s="108"/>
      <c r="V456" s="108"/>
      <c r="W456" s="108"/>
      <c r="X456" s="108"/>
      <c r="Y456" s="108"/>
      <c r="Z456" s="108"/>
      <c r="AA456" s="108"/>
      <c r="AB456" s="108"/>
      <c r="AC456" s="108"/>
      <c r="AD456" s="108"/>
      <c r="AE456" s="108"/>
      <c r="AF456" s="108"/>
    </row>
    <row r="457" spans="1:32" ht="12.75">
      <c r="A457" s="108"/>
      <c r="B457" s="108"/>
      <c r="C457" s="108"/>
      <c r="D457" s="108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8"/>
      <c r="U457" s="108"/>
      <c r="V457" s="108"/>
      <c r="W457" s="108"/>
      <c r="X457" s="108"/>
      <c r="Y457" s="108"/>
      <c r="Z457" s="108"/>
      <c r="AA457" s="108"/>
      <c r="AB457" s="108"/>
      <c r="AC457" s="108"/>
      <c r="AD457" s="108"/>
      <c r="AE457" s="108"/>
      <c r="AF457" s="108"/>
    </row>
    <row r="458" spans="1:32" ht="12.75">
      <c r="A458" s="108"/>
      <c r="B458" s="108"/>
      <c r="C458" s="108"/>
      <c r="D458" s="108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8"/>
      <c r="U458" s="108"/>
      <c r="V458" s="108"/>
      <c r="W458" s="108"/>
      <c r="X458" s="108"/>
      <c r="Y458" s="108"/>
      <c r="Z458" s="108"/>
      <c r="AA458" s="108"/>
      <c r="AB458" s="108"/>
      <c r="AC458" s="108"/>
      <c r="AD458" s="108"/>
      <c r="AE458" s="108"/>
      <c r="AF458" s="108"/>
    </row>
    <row r="459" spans="1:32" ht="12.75">
      <c r="A459" s="108"/>
      <c r="B459" s="108"/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8"/>
      <c r="U459" s="108"/>
      <c r="V459" s="108"/>
      <c r="W459" s="108"/>
      <c r="X459" s="108"/>
      <c r="Y459" s="108"/>
      <c r="Z459" s="108"/>
      <c r="AA459" s="108"/>
      <c r="AB459" s="108"/>
      <c r="AC459" s="108"/>
      <c r="AD459" s="108"/>
      <c r="AE459" s="108"/>
      <c r="AF459" s="108"/>
    </row>
    <row r="460" spans="1:32" ht="12.75">
      <c r="A460" s="108"/>
      <c r="B460" s="108"/>
      <c r="C460" s="108"/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8"/>
      <c r="U460" s="108"/>
      <c r="V460" s="108"/>
      <c r="W460" s="108"/>
      <c r="X460" s="108"/>
      <c r="Y460" s="108"/>
      <c r="Z460" s="108"/>
      <c r="AA460" s="108"/>
      <c r="AB460" s="108"/>
      <c r="AC460" s="108"/>
      <c r="AD460" s="108"/>
      <c r="AE460" s="108"/>
      <c r="AF460" s="108"/>
    </row>
    <row r="461" spans="1:32" ht="12.75">
      <c r="A461" s="108"/>
      <c r="B461" s="108"/>
      <c r="C461" s="108"/>
      <c r="D461" s="108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  <c r="T461" s="108"/>
      <c r="U461" s="108"/>
      <c r="V461" s="108"/>
      <c r="W461" s="108"/>
      <c r="X461" s="108"/>
      <c r="Y461" s="108"/>
      <c r="Z461" s="108"/>
      <c r="AA461" s="108"/>
      <c r="AB461" s="108"/>
      <c r="AC461" s="108"/>
      <c r="AD461" s="108"/>
      <c r="AE461" s="108"/>
      <c r="AF461" s="108"/>
    </row>
    <row r="462" spans="1:32" ht="12.75">
      <c r="A462" s="108"/>
      <c r="B462" s="108"/>
      <c r="C462" s="108"/>
      <c r="D462" s="108"/>
      <c r="E462" s="108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  <c r="T462" s="108"/>
      <c r="U462" s="108"/>
      <c r="V462" s="108"/>
      <c r="W462" s="108"/>
      <c r="X462" s="108"/>
      <c r="Y462" s="108"/>
      <c r="Z462" s="108"/>
      <c r="AA462" s="108"/>
      <c r="AB462" s="108"/>
      <c r="AC462" s="108"/>
      <c r="AD462" s="108"/>
      <c r="AE462" s="108"/>
      <c r="AF462" s="108"/>
    </row>
    <row r="463" spans="1:32" ht="12.75">
      <c r="A463" s="108"/>
      <c r="B463" s="108"/>
      <c r="C463" s="108"/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8"/>
      <c r="U463" s="108"/>
      <c r="V463" s="108"/>
      <c r="W463" s="108"/>
      <c r="X463" s="108"/>
      <c r="Y463" s="108"/>
      <c r="Z463" s="108"/>
      <c r="AA463" s="108"/>
      <c r="AB463" s="108"/>
      <c r="AC463" s="108"/>
      <c r="AD463" s="108"/>
      <c r="AE463" s="108"/>
      <c r="AF463" s="108"/>
    </row>
    <row r="464" spans="1:32" ht="12.75">
      <c r="A464" s="108"/>
      <c r="B464" s="108"/>
      <c r="C464" s="108"/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8"/>
      <c r="U464" s="108"/>
      <c r="V464" s="108"/>
      <c r="W464" s="108"/>
      <c r="X464" s="108"/>
      <c r="Y464" s="108"/>
      <c r="Z464" s="108"/>
      <c r="AA464" s="108"/>
      <c r="AB464" s="108"/>
      <c r="AC464" s="108"/>
      <c r="AD464" s="108"/>
      <c r="AE464" s="108"/>
      <c r="AF464" s="108"/>
    </row>
    <row r="465" spans="1:32" ht="12.75">
      <c r="A465" s="108"/>
      <c r="B465" s="108"/>
      <c r="C465" s="108"/>
      <c r="D465" s="108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8"/>
      <c r="U465" s="108"/>
      <c r="V465" s="108"/>
      <c r="W465" s="108"/>
      <c r="X465" s="108"/>
      <c r="Y465" s="108"/>
      <c r="Z465" s="108"/>
      <c r="AA465" s="108"/>
      <c r="AB465" s="108"/>
      <c r="AC465" s="108"/>
      <c r="AD465" s="108"/>
      <c r="AE465" s="108"/>
      <c r="AF465" s="108"/>
    </row>
    <row r="466" spans="1:32" ht="12.75">
      <c r="A466" s="108"/>
      <c r="B466" s="108"/>
      <c r="C466" s="108"/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8"/>
      <c r="U466" s="108"/>
      <c r="V466" s="108"/>
      <c r="W466" s="108"/>
      <c r="X466" s="108"/>
      <c r="Y466" s="108"/>
      <c r="Z466" s="108"/>
      <c r="AA466" s="108"/>
      <c r="AB466" s="108"/>
      <c r="AC466" s="108"/>
      <c r="AD466" s="108"/>
      <c r="AE466" s="108"/>
      <c r="AF466" s="108"/>
    </row>
    <row r="467" spans="1:32" ht="12.75">
      <c r="A467" s="108"/>
      <c r="B467" s="108"/>
      <c r="C467" s="108"/>
      <c r="D467" s="108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8"/>
      <c r="U467" s="108"/>
      <c r="V467" s="108"/>
      <c r="W467" s="108"/>
      <c r="X467" s="108"/>
      <c r="Y467" s="108"/>
      <c r="Z467" s="108"/>
      <c r="AA467" s="108"/>
      <c r="AB467" s="108"/>
      <c r="AC467" s="108"/>
      <c r="AD467" s="108"/>
      <c r="AE467" s="108"/>
      <c r="AF467" s="108"/>
    </row>
    <row r="468" spans="1:32" ht="12.75">
      <c r="A468" s="108"/>
      <c r="B468" s="108"/>
      <c r="C468" s="108"/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  <c r="U468" s="108"/>
      <c r="V468" s="108"/>
      <c r="W468" s="108"/>
      <c r="X468" s="108"/>
      <c r="Y468" s="108"/>
      <c r="Z468" s="108"/>
      <c r="AA468" s="108"/>
      <c r="AB468" s="108"/>
      <c r="AC468" s="108"/>
      <c r="AD468" s="108"/>
      <c r="AE468" s="108"/>
      <c r="AF468" s="108"/>
    </row>
    <row r="469" spans="1:32" ht="12.75">
      <c r="A469" s="108"/>
      <c r="B469" s="108"/>
      <c r="C469" s="108"/>
      <c r="D469" s="108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8"/>
      <c r="U469" s="108"/>
      <c r="V469" s="108"/>
      <c r="W469" s="108"/>
      <c r="X469" s="108"/>
      <c r="Y469" s="108"/>
      <c r="Z469" s="108"/>
      <c r="AA469" s="108"/>
      <c r="AB469" s="108"/>
      <c r="AC469" s="108"/>
      <c r="AD469" s="108"/>
      <c r="AE469" s="108"/>
      <c r="AF469" s="108"/>
    </row>
    <row r="470" spans="1:32" ht="12.75">
      <c r="A470" s="108"/>
      <c r="B470" s="108"/>
      <c r="C470" s="108"/>
      <c r="D470" s="108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8"/>
      <c r="U470" s="108"/>
      <c r="V470" s="108"/>
      <c r="W470" s="108"/>
      <c r="X470" s="108"/>
      <c r="Y470" s="108"/>
      <c r="Z470" s="108"/>
      <c r="AA470" s="108"/>
      <c r="AB470" s="108"/>
      <c r="AC470" s="108"/>
      <c r="AD470" s="108"/>
      <c r="AE470" s="108"/>
      <c r="AF470" s="108"/>
    </row>
    <row r="471" spans="1:32" ht="12.75">
      <c r="A471" s="108"/>
      <c r="B471" s="108"/>
      <c r="C471" s="108"/>
      <c r="D471" s="108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8"/>
      <c r="U471" s="108"/>
      <c r="V471" s="108"/>
      <c r="W471" s="108"/>
      <c r="X471" s="108"/>
      <c r="Y471" s="108"/>
      <c r="Z471" s="108"/>
      <c r="AA471" s="108"/>
      <c r="AB471" s="108"/>
      <c r="AC471" s="108"/>
      <c r="AD471" s="108"/>
      <c r="AE471" s="108"/>
      <c r="AF471" s="108"/>
    </row>
    <row r="472" spans="1:32" ht="12.75">
      <c r="A472" s="108"/>
      <c r="B472" s="108"/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  <c r="AA472" s="108"/>
      <c r="AB472" s="108"/>
      <c r="AC472" s="108"/>
      <c r="AD472" s="108"/>
      <c r="AE472" s="108"/>
      <c r="AF472" s="108"/>
    </row>
    <row r="473" spans="1:32" ht="12.75">
      <c r="A473" s="108"/>
      <c r="B473" s="108"/>
      <c r="C473" s="108"/>
      <c r="D473" s="108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8"/>
      <c r="U473" s="108"/>
      <c r="V473" s="108"/>
      <c r="W473" s="108"/>
      <c r="X473" s="108"/>
      <c r="Y473" s="108"/>
      <c r="Z473" s="108"/>
      <c r="AA473" s="108"/>
      <c r="AB473" s="108"/>
      <c r="AC473" s="108"/>
      <c r="AD473" s="108"/>
      <c r="AE473" s="108"/>
      <c r="AF473" s="108"/>
    </row>
    <row r="474" spans="1:32" ht="12.75">
      <c r="A474" s="108"/>
      <c r="B474" s="108"/>
      <c r="C474" s="108"/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  <c r="U474" s="108"/>
      <c r="V474" s="108"/>
      <c r="W474" s="108"/>
      <c r="X474" s="108"/>
      <c r="Y474" s="108"/>
      <c r="Z474" s="108"/>
      <c r="AA474" s="108"/>
      <c r="AB474" s="108"/>
      <c r="AC474" s="108"/>
      <c r="AD474" s="108"/>
      <c r="AE474" s="108"/>
      <c r="AF474" s="108"/>
    </row>
    <row r="475" spans="1:32" ht="12.75">
      <c r="A475" s="108"/>
      <c r="B475" s="108"/>
      <c r="C475" s="108"/>
      <c r="D475" s="108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8"/>
      <c r="U475" s="108"/>
      <c r="V475" s="108"/>
      <c r="W475" s="108"/>
      <c r="X475" s="108"/>
      <c r="Y475" s="108"/>
      <c r="Z475" s="108"/>
      <c r="AA475" s="108"/>
      <c r="AB475" s="108"/>
      <c r="AC475" s="108"/>
      <c r="AD475" s="108"/>
      <c r="AE475" s="108"/>
      <c r="AF475" s="108"/>
    </row>
  </sheetData>
  <sheetProtection/>
  <mergeCells count="525">
    <mergeCell ref="A402:A404"/>
    <mergeCell ref="B402:B404"/>
    <mergeCell ref="A405:AA405"/>
    <mergeCell ref="A406:A408"/>
    <mergeCell ref="B406:B408"/>
    <mergeCell ref="A393:A395"/>
    <mergeCell ref="B393:B395"/>
    <mergeCell ref="A396:A398"/>
    <mergeCell ref="B396:B398"/>
    <mergeCell ref="A399:A401"/>
    <mergeCell ref="B399:B401"/>
    <mergeCell ref="V387:W387"/>
    <mergeCell ref="X387:Y387"/>
    <mergeCell ref="Z387:AA387"/>
    <mergeCell ref="C388:AA388"/>
    <mergeCell ref="AB389:AD389"/>
    <mergeCell ref="A390:A392"/>
    <mergeCell ref="B390:B392"/>
    <mergeCell ref="AB390:AC390"/>
    <mergeCell ref="J387:K387"/>
    <mergeCell ref="L387:M387"/>
    <mergeCell ref="N387:O387"/>
    <mergeCell ref="P387:Q387"/>
    <mergeCell ref="R387:S387"/>
    <mergeCell ref="T387:U387"/>
    <mergeCell ref="A384:AD384"/>
    <mergeCell ref="A386:A387"/>
    <mergeCell ref="B386:B387"/>
    <mergeCell ref="C386:C387"/>
    <mergeCell ref="D386:AA386"/>
    <mergeCell ref="AB386:AB388"/>
    <mergeCell ref="AC386:AD387"/>
    <mergeCell ref="D387:E387"/>
    <mergeCell ref="F387:G387"/>
    <mergeCell ref="H387:I387"/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  <mergeCell ref="B345:B347"/>
    <mergeCell ref="V333:W333"/>
    <mergeCell ref="X333:Y333"/>
    <mergeCell ref="Z333:AA333"/>
    <mergeCell ref="C334:AA334"/>
    <mergeCell ref="AB335:AD335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B291:B293"/>
    <mergeCell ref="V279:W279"/>
    <mergeCell ref="X279:Y279"/>
    <mergeCell ref="Z279:AA279"/>
    <mergeCell ref="C280:AA280"/>
    <mergeCell ref="AB281:AD281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B182:B184"/>
    <mergeCell ref="V170:W170"/>
    <mergeCell ref="X170:Y170"/>
    <mergeCell ref="Z170:AA170"/>
    <mergeCell ref="C171:AA171"/>
    <mergeCell ref="AB172:AD172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70:A72"/>
    <mergeCell ref="B70:B72"/>
    <mergeCell ref="A73:A75"/>
    <mergeCell ref="B73:B75"/>
    <mergeCell ref="A67:A69"/>
    <mergeCell ref="B67:B69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F4:G4"/>
    <mergeCell ref="B13:B15"/>
    <mergeCell ref="J4:K4"/>
    <mergeCell ref="B41:B43"/>
    <mergeCell ref="B31:B32"/>
    <mergeCell ref="C31:C32"/>
    <mergeCell ref="H32:I32"/>
    <mergeCell ref="B7:B9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A38:A40"/>
    <mergeCell ref="B38:B40"/>
    <mergeCell ref="A13:A15"/>
    <mergeCell ref="P32:Q32"/>
    <mergeCell ref="A16:A18"/>
    <mergeCell ref="A23:A25"/>
    <mergeCell ref="B23:B25"/>
    <mergeCell ref="A31:A32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B51:B53"/>
    <mergeCell ref="A44:A46"/>
    <mergeCell ref="B44:B46"/>
    <mergeCell ref="A47:A49"/>
    <mergeCell ref="B47:B49"/>
    <mergeCell ref="A50:AA50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A85:A86"/>
    <mergeCell ref="B85:B86"/>
    <mergeCell ref="C85:C86"/>
    <mergeCell ref="D85:AA85"/>
    <mergeCell ref="P86:Q86"/>
    <mergeCell ref="X86:Y86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B88:AD88"/>
    <mergeCell ref="A89:A91"/>
    <mergeCell ref="B89:B91"/>
    <mergeCell ref="AB89:AC89"/>
    <mergeCell ref="A92:A94"/>
    <mergeCell ref="B92:B94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B210:B212"/>
    <mergeCell ref="V198:W198"/>
    <mergeCell ref="X198:Y198"/>
    <mergeCell ref="Z198:AA198"/>
    <mergeCell ref="C199:AA199"/>
    <mergeCell ref="AB200:AD200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B237:B239"/>
    <mergeCell ref="V225:W225"/>
    <mergeCell ref="X225:Y225"/>
    <mergeCell ref="Z225:AA225"/>
    <mergeCell ref="C226:AA226"/>
    <mergeCell ref="AB227:AD227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B264:B266"/>
    <mergeCell ref="V252:W252"/>
    <mergeCell ref="X252:Y252"/>
    <mergeCell ref="Z252:AA252"/>
    <mergeCell ref="C253:AA253"/>
    <mergeCell ref="AB254:AD254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B318:B320"/>
    <mergeCell ref="V306:W306"/>
    <mergeCell ref="X306:Y306"/>
    <mergeCell ref="Z306:AA306"/>
    <mergeCell ref="C307:AA307"/>
    <mergeCell ref="AB308:AD308"/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  <mergeCell ref="A357:AD357"/>
    <mergeCell ref="A359:A360"/>
    <mergeCell ref="B359:B360"/>
    <mergeCell ref="C359:C360"/>
    <mergeCell ref="D359:AA359"/>
    <mergeCell ref="AB359:AB361"/>
    <mergeCell ref="AC359:AD360"/>
    <mergeCell ref="D360:E360"/>
    <mergeCell ref="F360:G360"/>
    <mergeCell ref="H360:I360"/>
    <mergeCell ref="A363:A365"/>
    <mergeCell ref="B363:B365"/>
    <mergeCell ref="AB363:AC363"/>
    <mergeCell ref="J360:K360"/>
    <mergeCell ref="L360:M360"/>
    <mergeCell ref="N360:O360"/>
    <mergeCell ref="P360:Q360"/>
    <mergeCell ref="R360:S360"/>
    <mergeCell ref="T360:U360"/>
    <mergeCell ref="B372:B374"/>
    <mergeCell ref="V360:W360"/>
    <mergeCell ref="X360:Y360"/>
    <mergeCell ref="Z360:AA360"/>
    <mergeCell ref="C361:AA361"/>
    <mergeCell ref="AB362:AD362"/>
    <mergeCell ref="A375:A377"/>
    <mergeCell ref="B375:B377"/>
    <mergeCell ref="A378:AA378"/>
    <mergeCell ref="A379:A381"/>
    <mergeCell ref="B379:B381"/>
    <mergeCell ref="A366:A368"/>
    <mergeCell ref="B366:B368"/>
    <mergeCell ref="A369:A371"/>
    <mergeCell ref="B369:B371"/>
    <mergeCell ref="A372:A374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2022-03-09T11:33:22Z</cp:lastPrinted>
  <dcterms:created xsi:type="dcterms:W3CDTF">2009-03-24T11:43:27Z</dcterms:created>
  <dcterms:modified xsi:type="dcterms:W3CDTF">2022-03-09T12:37:07Z</dcterms:modified>
  <cp:category/>
  <cp:version/>
  <cp:contentType/>
  <cp:contentStatus/>
</cp:coreProperties>
</file>